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tabRatio="601" activeTab="0"/>
  </bookViews>
  <sheets>
    <sheet name=" 131 values calculation" sheetId="1" r:id="rId1"/>
    <sheet name="Graphique map" sheetId="2" r:id="rId2"/>
    <sheet name="XT400-550" sheetId="3" r:id="rId3"/>
    <sheet name="Degrés -&gt; millisecondes" sheetId="4" r:id="rId4"/>
  </sheets>
  <definedNames/>
  <calcPr fullCalcOnLoad="1"/>
</workbook>
</file>

<file path=xl/comments1.xml><?xml version="1.0" encoding="utf-8"?>
<comments xmlns="http://schemas.openxmlformats.org/spreadsheetml/2006/main">
  <authors>
    <author>transmic</author>
    <author>home</author>
  </authors>
  <commentList>
    <comment ref="D6" authorId="0">
      <text>
        <r>
          <rPr>
            <b/>
            <sz val="8"/>
            <color indexed="10"/>
            <rFont val="Tahoma"/>
            <family val="2"/>
          </rPr>
          <t xml:space="preserve">!! IMPORTANT !!
</t>
        </r>
        <r>
          <rPr>
            <b/>
            <sz val="8"/>
            <rFont val="Tahoma"/>
            <family val="2"/>
          </rPr>
          <t xml:space="preserve">Entrez la position en °
</t>
        </r>
        <r>
          <rPr>
            <sz val="8"/>
            <rFont val="Tahoma"/>
            <family val="2"/>
          </rPr>
          <t xml:space="preserve">(le calcul en depend)
</t>
        </r>
        <r>
          <rPr>
            <b/>
            <sz val="8"/>
            <rFont val="Tahoma"/>
            <family val="2"/>
          </rPr>
          <t xml:space="preserve">Enter the position of the pick up
</t>
        </r>
        <r>
          <rPr>
            <sz val="8"/>
            <rFont val="Tahoma"/>
            <family val="2"/>
          </rPr>
          <t>(results depends on this)</t>
        </r>
      </text>
    </comment>
    <comment ref="E17" authorId="0">
      <text>
        <r>
          <rPr>
            <b/>
            <sz val="8"/>
            <rFont val="Tahoma"/>
            <family val="0"/>
          </rPr>
          <t>Copier/coller ces 131 lignes dans le fichier IGNxx.ASM</t>
        </r>
      </text>
    </comment>
    <comment ref="D8" authorId="0">
      <text>
        <r>
          <rPr>
            <b/>
            <sz val="8"/>
            <rFont val="Tahoma"/>
            <family val="0"/>
          </rPr>
          <t>Entrez le regime de coupure.
Insert the cut off RPM.</t>
        </r>
      </text>
    </comment>
    <comment ref="B17" authorId="0">
      <text>
        <r>
          <rPr>
            <i/>
            <sz val="8"/>
            <rFont val="Tahoma"/>
            <family val="2"/>
          </rPr>
          <t>tours par minute</t>
        </r>
      </text>
    </comment>
    <comment ref="D17" authorId="0">
      <text>
        <r>
          <rPr>
            <sz val="8"/>
            <rFont val="Tahoma"/>
            <family val="2"/>
          </rPr>
          <t>le PIC va</t>
        </r>
        <r>
          <rPr>
            <b/>
            <sz val="8"/>
            <rFont val="Tahoma"/>
            <family val="2"/>
          </rPr>
          <t xml:space="preserve"> attendre: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0,1ms X ce_nombre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avant</t>
        </r>
        <r>
          <rPr>
            <sz val="8"/>
            <rFont val="Tahoma"/>
            <family val="2"/>
          </rPr>
          <t xml:space="preserve"> de declencher une </t>
        </r>
        <r>
          <rPr>
            <b/>
            <sz val="8"/>
            <rFont val="Tahoma"/>
            <family val="2"/>
          </rPr>
          <t>etincelle.</t>
        </r>
      </text>
    </comment>
    <comment ref="B18" authorId="0">
      <text>
        <r>
          <rPr>
            <i/>
            <sz val="8"/>
            <rFont val="Tahoma"/>
            <family val="2"/>
          </rPr>
          <t>RPM</t>
        </r>
      </text>
    </comment>
    <comment ref="D18" authorId="0">
      <text>
        <r>
          <rPr>
            <sz val="8"/>
            <rFont val="Tahoma"/>
            <family val="2"/>
          </rPr>
          <t>The PIC will</t>
        </r>
        <r>
          <rPr>
            <b/>
            <sz val="8"/>
            <rFont val="Tahoma"/>
            <family val="0"/>
          </rPr>
          <t xml:space="preserve"> wait until
0,1ms X this_number
before</t>
        </r>
        <r>
          <rPr>
            <sz val="8"/>
            <rFont val="Tahoma"/>
            <family val="2"/>
          </rPr>
          <t xml:space="preserve"> producing a </t>
        </r>
        <r>
          <rPr>
            <b/>
            <sz val="8"/>
            <rFont val="Tahoma"/>
            <family val="0"/>
          </rPr>
          <t>spark</t>
        </r>
      </text>
    </comment>
    <comment ref="E18" authorId="0">
      <text>
        <r>
          <rPr>
            <b/>
            <sz val="8"/>
            <rFont val="Tahoma"/>
            <family val="0"/>
          </rPr>
          <t>Copy/Paste this 131 values into IGNxx.ASM file</t>
        </r>
      </text>
    </comment>
    <comment ref="D10" authorId="0">
      <text>
        <r>
          <rPr>
            <b/>
            <sz val="8"/>
            <rFont val="Tahoma"/>
            <family val="0"/>
          </rPr>
          <t>Décaler la courbe de X degrés.
To alter the curve from X degrées</t>
        </r>
      </text>
    </comment>
    <comment ref="F17" authorId="0">
      <text>
        <r>
          <rPr>
            <b/>
            <sz val="8"/>
            <rFont val="Tahoma"/>
            <family val="0"/>
          </rPr>
          <t>Paste those 131 lines into file .ASM</t>
        </r>
      </text>
    </comment>
    <comment ref="F18" authorId="0">
      <text>
        <r>
          <rPr>
            <b/>
            <sz val="8"/>
            <rFont val="Tahoma"/>
            <family val="0"/>
          </rPr>
          <t>Paste those 131 values into .ASM file</t>
        </r>
      </text>
    </comment>
    <comment ref="C17" authorId="0">
      <text>
        <r>
          <rPr>
            <b/>
            <sz val="8"/>
            <rFont val="Tahoma"/>
            <family val="0"/>
          </rPr>
          <t>Entrez l'avance desirée</t>
        </r>
        <r>
          <rPr>
            <sz val="8"/>
            <rFont val="Tahoma"/>
            <family val="0"/>
          </rPr>
          <t xml:space="preserve">
en fonction du regime moteur</t>
        </r>
      </text>
    </comment>
    <comment ref="C18" authorId="0">
      <text>
        <r>
          <rPr>
            <sz val="8"/>
            <rFont val="Tahoma"/>
            <family val="2"/>
          </rPr>
          <t xml:space="preserve">Insert the </t>
        </r>
        <r>
          <rPr>
            <b/>
            <sz val="8"/>
            <rFont val="Tahoma"/>
            <family val="0"/>
          </rPr>
          <t xml:space="preserve">advance
degres you want
</t>
        </r>
        <r>
          <rPr>
            <i/>
            <sz val="8"/>
            <rFont val="Tahoma"/>
            <family val="2"/>
          </rPr>
          <t>according to RPM</t>
        </r>
      </text>
    </comment>
    <comment ref="C136" authorId="1">
      <text>
        <r>
          <rPr>
            <b/>
            <sz val="8"/>
            <rFont val="Tahoma"/>
            <family val="2"/>
          </rPr>
          <t>Extra advance:</t>
        </r>
        <r>
          <rPr>
            <sz val="8"/>
            <rFont val="Tahoma"/>
            <family val="0"/>
          </rPr>
          <t xml:space="preserve">
if you want 37° but your pickup is set at 36° BTDC,
calculate the value like that:    37-36-360 = -359
So write -359 as a desired advance value into cell C136
and the pic will wait during one turn (360°) - 37° before giving a spark
</t>
        </r>
      </text>
    </comment>
    <comment ref="C140" authorId="1">
      <text>
        <r>
          <rPr>
            <b/>
            <sz val="8"/>
            <rFont val="Tahoma"/>
            <family val="2"/>
          </rPr>
          <t>Extra advance:</t>
        </r>
        <r>
          <rPr>
            <sz val="8"/>
            <rFont val="Tahoma"/>
            <family val="0"/>
          </rPr>
          <t xml:space="preserve">
if you want 38° but your pickup is set at 36° BTDC,
calculate the value like that:    38-36-360 = -358
So write -358 as a desired advance value into cell C140
and the pic will wait during one turn (360°) - 38° before giving a spark</t>
        </r>
      </text>
    </comment>
  </commentList>
</comments>
</file>

<file path=xl/comments3.xml><?xml version="1.0" encoding="utf-8"?>
<comments xmlns="http://schemas.openxmlformats.org/spreadsheetml/2006/main">
  <authors>
    <author>transmic</author>
  </authors>
  <commentList>
    <comment ref="C3" authorId="0">
      <text>
        <r>
          <rPr>
            <b/>
            <sz val="8"/>
            <rFont val="Tahoma"/>
            <family val="0"/>
          </rPr>
          <t>Copy/paste</t>
        </r>
        <r>
          <rPr>
            <sz val="8"/>
            <rFont val="Tahoma"/>
            <family val="2"/>
          </rPr>
          <t xml:space="preserve"> this values</t>
        </r>
        <r>
          <rPr>
            <b/>
            <sz val="8"/>
            <rFont val="Tahoma"/>
            <family val="0"/>
          </rPr>
          <t xml:space="preserve"> into tab </t>
        </r>
        <r>
          <rPr>
            <b/>
            <i/>
            <sz val="8"/>
            <rFont val="Tahoma"/>
            <family val="2"/>
          </rPr>
          <t>"131 values calculation"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(position C17)</t>
        </r>
      </text>
    </comment>
    <comment ref="B3" authorId="0">
      <text>
        <r>
          <rPr>
            <b/>
            <sz val="8"/>
            <rFont val="Tahoma"/>
            <family val="0"/>
          </rPr>
          <t>Copy/paste</t>
        </r>
        <r>
          <rPr>
            <sz val="8"/>
            <rFont val="Tahoma"/>
            <family val="2"/>
          </rPr>
          <t xml:space="preserve"> this values </t>
        </r>
        <r>
          <rPr>
            <b/>
            <sz val="8"/>
            <rFont val="Tahoma"/>
            <family val="0"/>
          </rPr>
          <t xml:space="preserve">into tab "131 values calculation"
</t>
        </r>
        <r>
          <rPr>
            <sz val="8"/>
            <rFont val="Tahoma"/>
            <family val="2"/>
          </rPr>
          <t>(position B17)</t>
        </r>
      </text>
    </comment>
  </commentList>
</comments>
</file>

<file path=xl/sharedStrings.xml><?xml version="1.0" encoding="utf-8"?>
<sst xmlns="http://schemas.openxmlformats.org/spreadsheetml/2006/main" count="59" uniqueCount="54">
  <si>
    <t>1)</t>
  </si>
  <si>
    <t>set the position of the pickup used</t>
  </si>
  <si>
    <t>2)</t>
  </si>
  <si>
    <t>set the maximum RPM</t>
  </si>
  <si>
    <t>3)</t>
  </si>
  <si>
    <t>set the minimum RPM</t>
  </si>
  <si>
    <t>4)</t>
  </si>
  <si>
    <t>for each RPM, calculate the delay and get the number of loops for the program.(lines 240 to 355)</t>
  </si>
  <si>
    <t>Position</t>
  </si>
  <si>
    <t>RPM</t>
  </si>
  <si>
    <t>tan(theta)</t>
  </si>
  <si>
    <t>max</t>
  </si>
  <si>
    <t>min</t>
  </si>
  <si>
    <t>ms</t>
  </si>
  <si>
    <t>µs</t>
  </si>
  <si>
    <t>loops</t>
  </si>
  <si>
    <t>loops (Hexa)</t>
  </si>
  <si>
    <t>°</t>
  </si>
  <si>
    <t xml:space="preserve">retlw </t>
  </si>
  <si>
    <t>h</t>
  </si>
  <si>
    <t>HOW TO TRANSFORME advance degrés to milliseconds duration</t>
  </si>
  <si>
    <t>(use for the graphical map sheet)</t>
  </si>
  <si>
    <t>decimal</t>
  </si>
  <si>
    <t>Number of 100µs
 loops</t>
  </si>
  <si>
    <r>
      <t xml:space="preserve">(4)   </t>
    </r>
    <r>
      <rPr>
        <b/>
        <sz val="12"/>
        <color indexed="12"/>
        <rFont val="Wingdings"/>
        <family val="0"/>
      </rPr>
      <t>ð</t>
    </r>
  </si>
  <si>
    <r>
      <t xml:space="preserve">2   </t>
    </r>
    <r>
      <rPr>
        <b/>
        <sz val="12"/>
        <color indexed="12"/>
        <rFont val="Wingdings"/>
        <family val="0"/>
      </rPr>
      <t>ð</t>
    </r>
  </si>
  <si>
    <r>
      <t xml:space="preserve">1   </t>
    </r>
    <r>
      <rPr>
        <b/>
        <sz val="12"/>
        <color indexed="12"/>
        <rFont val="Wingdings"/>
        <family val="0"/>
      </rPr>
      <t>ð</t>
    </r>
  </si>
  <si>
    <r>
      <t xml:space="preserve">3   </t>
    </r>
    <r>
      <rPr>
        <b/>
        <sz val="12"/>
        <color indexed="12"/>
        <rFont val="Wingdings"/>
        <family val="0"/>
      </rPr>
      <t>Ê</t>
    </r>
  </si>
  <si>
    <t>Ajust</t>
  </si>
  <si>
    <r>
      <t xml:space="preserve">5   </t>
    </r>
    <r>
      <rPr>
        <b/>
        <sz val="12"/>
        <color indexed="12"/>
        <rFont val="Wingdings"/>
        <family val="0"/>
      </rPr>
      <t>Ê</t>
    </r>
  </si>
  <si>
    <t>Your advance values</t>
  </si>
  <si>
    <t>rpm</t>
  </si>
  <si>
    <t>Engine rotation</t>
  </si>
  <si>
    <t xml:space="preserve">ms   </t>
  </si>
  <si>
    <t xml:space="preserve">     ;</t>
  </si>
  <si>
    <t>rpm  =RPM limitation</t>
  </si>
  <si>
    <t>°  =  Shift the curve up/down</t>
  </si>
  <si>
    <t>position</t>
  </si>
  <si>
    <t>tr/mn</t>
  </si>
  <si>
    <t>Coefficient Data:</t>
  </si>
  <si>
    <t>a =</t>
  </si>
  <si>
    <t>b =</t>
  </si>
  <si>
    <t>Map</t>
  </si>
  <si>
    <t>advance</t>
  </si>
  <si>
    <t>avance</t>
  </si>
  <si>
    <t>Linear Fit:  y=a+bx</t>
  </si>
  <si>
    <t>24 12</t>
  </si>
  <si>
    <t>curvexpr:</t>
  </si>
  <si>
    <t>124 35</t>
  </si>
  <si>
    <t>XT400/XT550</t>
  </si>
  <si>
    <t xml:space="preserve"> °  = Pickup position BTDC </t>
  </si>
  <si>
    <r>
      <t xml:space="preserve">or                           5   </t>
    </r>
    <r>
      <rPr>
        <b/>
        <sz val="12"/>
        <color indexed="12"/>
        <rFont val="Wingdings"/>
        <family val="0"/>
      </rPr>
      <t>Ê</t>
    </r>
  </si>
  <si>
    <t>Version:  XLSA5.3</t>
  </si>
  <si>
    <t>03/04/08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</si>
</sst>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F&quot;#,##0_);\(&quot;F&quot;#,##0\)"/>
    <numFmt numFmtId="181" formatCode="&quot;F&quot;#,##0_);[Red]\(&quot;F&quot;#,##0\)"/>
    <numFmt numFmtId="182" formatCode="&quot;F&quot;#,##0.00_);\(&quot;F&quot;#,##0.00\)"/>
    <numFmt numFmtId="183" formatCode="&quot;F&quot;#,##0.00_);[Red]\(&quot;F&quot;#,##0.00\)"/>
    <numFmt numFmtId="184" formatCode="_(&quot;F&quot;* #,##0_);_(&quot;F&quot;* \(#,##0\);_(&quot;F&quot;* &quot;-&quot;_);_(@_)"/>
    <numFmt numFmtId="185" formatCode="_(&quot;F&quot;* #,##0.00_);_(&quot;F&quot;* \(#,##0.00\);_(&quot;F&quot;* &quot;-&quot;??_);_(@_)"/>
    <numFmt numFmtId="186" formatCode="0.000"/>
    <numFmt numFmtId="187" formatCode="0.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000000"/>
    <numFmt numFmtId="194" formatCode="_-* #,##0\ _F_-;\-* #,##0\ _F_-;_-* &quot;-&quot;??\ _F_-;_-@_-"/>
    <numFmt numFmtId="195" formatCode="_-* #,##0.000\ _F_-;\-* #,##0.000\ _F_-;_-* &quot;-&quot;??\ _F_-;_-@_-"/>
    <numFmt numFmtId="196" formatCode="_-* #,##0.0\ _F_-;\-* #,##0.0\ _F_-;_-* &quot;-&quot;??\ _F_-;_-@_-"/>
    <numFmt numFmtId="197" formatCode="_-* #,##0.0000\ _F_-;\-* #,##0.0000\ _F_-;_-* &quot;-&quot;??\ _F_-;_-@_-"/>
    <numFmt numFmtId="198" formatCode="#,##0.00_ ;\-#,##0.00\ "/>
    <numFmt numFmtId="199" formatCode="#,##0.0_ ;\-#,##0.0\ "/>
    <numFmt numFmtId="200" formatCode="#,##0_ ;\-#,##0\ "/>
    <numFmt numFmtId="201" formatCode="0#"/>
    <numFmt numFmtId="202" formatCode="_-* #,##0.0\ _F_-;\-* #,##0.0\ _F_-;_-* &quot;-&quot;?\ _F_-;_-@_-"/>
    <numFmt numFmtId="203" formatCode="00"/>
    <numFmt numFmtId="204" formatCode="##"/>
    <numFmt numFmtId="205" formatCode="*#"/>
    <numFmt numFmtId="206" formatCode="0.E+00"/>
    <numFmt numFmtId="207" formatCode="_(* #,##0.0_);_(* \(#,##0.0\);_(* &quot;-&quot;??_);_(@_)"/>
    <numFmt numFmtId="208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10"/>
      <name val="Arial"/>
      <family val="2"/>
    </font>
    <font>
      <b/>
      <sz val="8"/>
      <color indexed="10"/>
      <name val="Tahoma"/>
      <family val="2"/>
    </font>
    <font>
      <i/>
      <sz val="8"/>
      <name val="Tahoma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2"/>
      <name val="Wingdings"/>
      <family val="0"/>
    </font>
    <font>
      <b/>
      <sz val="10"/>
      <color indexed="10"/>
      <name val="Arial"/>
      <family val="2"/>
    </font>
    <font>
      <sz val="10"/>
      <name val="Courier"/>
      <family val="3"/>
    </font>
    <font>
      <b/>
      <sz val="24"/>
      <color indexed="9"/>
      <name val="Arial"/>
      <family val="2"/>
    </font>
    <font>
      <b/>
      <i/>
      <sz val="8"/>
      <name val="Tahoma"/>
      <family val="2"/>
    </font>
    <font>
      <sz val="10.5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8.25"/>
      <color indexed="8"/>
      <name val="Arial"/>
      <family val="0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15" borderId="1" applyNumberFormat="0" applyAlignment="0" applyProtection="0"/>
    <xf numFmtId="0" fontId="2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3" applyNumberFormat="0" applyFon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7" borderId="1" applyNumberFormat="0" applyAlignment="0" applyProtection="0"/>
    <xf numFmtId="0" fontId="11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7" borderId="0" applyNumberFormat="0" applyBorder="0" applyAlignment="0" applyProtection="0"/>
    <xf numFmtId="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1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17" borderId="9" applyNumberFormat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18" borderId="10" xfId="0" applyFill="1" applyBorder="1" applyAlignment="1">
      <alignment horizontal="center"/>
    </xf>
    <xf numFmtId="0" fontId="0" fillId="18" borderId="11" xfId="0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0" fillId="18" borderId="14" xfId="0" applyFill="1" applyBorder="1" applyAlignment="1">
      <alignment horizontal="center"/>
    </xf>
    <xf numFmtId="0" fontId="0" fillId="18" borderId="15" xfId="0" applyFill="1" applyBorder="1" applyAlignment="1">
      <alignment horizontal="center"/>
    </xf>
    <xf numFmtId="0" fontId="0" fillId="18" borderId="16" xfId="0" applyFill="1" applyBorder="1" applyAlignment="1">
      <alignment horizontal="center"/>
    </xf>
    <xf numFmtId="0" fontId="0" fillId="18" borderId="17" xfId="0" applyFill="1" applyBorder="1" applyAlignment="1">
      <alignment horizontal="center"/>
    </xf>
    <xf numFmtId="2" fontId="1" fillId="19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19" borderId="0" xfId="0" applyFont="1" applyFill="1" applyAlignment="1">
      <alignment horizontal="right"/>
    </xf>
    <xf numFmtId="192" fontId="0" fillId="18" borderId="18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19" borderId="19" xfId="0" applyFont="1" applyFill="1" applyBorder="1" applyAlignment="1" applyProtection="1">
      <alignment horizontal="center"/>
      <protection locked="0"/>
    </xf>
    <xf numFmtId="0" fontId="0" fillId="20" borderId="20" xfId="0" applyFill="1" applyBorder="1" applyAlignment="1" applyProtection="1">
      <alignment horizontal="center"/>
      <protection locked="0"/>
    </xf>
    <xf numFmtId="0" fontId="0" fillId="20" borderId="19" xfId="0" applyFill="1" applyBorder="1" applyAlignment="1" applyProtection="1">
      <alignment horizontal="center"/>
      <protection locked="0"/>
    </xf>
    <xf numFmtId="0" fontId="0" fillId="20" borderId="21" xfId="0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0" fillId="18" borderId="0" xfId="0" applyFill="1" applyAlignment="1">
      <alignment/>
    </xf>
    <xf numFmtId="0" fontId="4" fillId="18" borderId="0" xfId="0" applyFont="1" applyFill="1" applyAlignment="1">
      <alignment/>
    </xf>
    <xf numFmtId="0" fontId="1" fillId="18" borderId="22" xfId="0" applyFont="1" applyFill="1" applyBorder="1" applyAlignment="1">
      <alignment horizontal="center" wrapText="1"/>
    </xf>
    <xf numFmtId="196" fontId="1" fillId="18" borderId="22" xfId="0" applyNumberFormat="1" applyFont="1" applyFill="1" applyBorder="1" applyAlignment="1">
      <alignment horizontal="center" wrapText="1"/>
    </xf>
    <xf numFmtId="0" fontId="0" fillId="18" borderId="22" xfId="0" applyFill="1" applyBorder="1" applyAlignment="1">
      <alignment horizontal="center"/>
    </xf>
    <xf numFmtId="0" fontId="1" fillId="18" borderId="0" xfId="0" applyFont="1" applyFill="1" applyBorder="1" applyAlignment="1">
      <alignment horizontal="center"/>
    </xf>
    <xf numFmtId="196" fontId="0" fillId="18" borderId="22" xfId="0" applyNumberFormat="1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18" borderId="22" xfId="0" applyFont="1" applyFill="1" applyBorder="1" applyAlignment="1">
      <alignment horizontal="center"/>
    </xf>
    <xf numFmtId="200" fontId="0" fillId="18" borderId="22" xfId="0" applyNumberFormat="1" applyFont="1" applyFill="1" applyBorder="1" applyAlignment="1">
      <alignment horizontal="right"/>
    </xf>
    <xf numFmtId="196" fontId="5" fillId="7" borderId="22" xfId="42" applyNumberFormat="1" applyFont="1" applyFill="1" applyBorder="1" applyAlignment="1" applyProtection="1">
      <alignment/>
      <protection locked="0"/>
    </xf>
    <xf numFmtId="0" fontId="0" fillId="18" borderId="22" xfId="0" applyFill="1" applyBorder="1" applyAlignment="1" applyProtection="1">
      <alignment horizontal="center"/>
      <protection hidden="1"/>
    </xf>
    <xf numFmtId="196" fontId="0" fillId="18" borderId="0" xfId="0" applyNumberFormat="1" applyFill="1" applyAlignment="1">
      <alignment horizontal="center"/>
    </xf>
    <xf numFmtId="0" fontId="8" fillId="18" borderId="0" xfId="0" applyFont="1" applyFill="1" applyAlignment="1">
      <alignment/>
    </xf>
    <xf numFmtId="1" fontId="1" fillId="7" borderId="22" xfId="0" applyNumberFormat="1" applyFont="1" applyFill="1" applyBorder="1" applyAlignment="1" applyProtection="1">
      <alignment horizontal="center"/>
      <protection locked="0"/>
    </xf>
    <xf numFmtId="200" fontId="0" fillId="18" borderId="0" xfId="0" applyNumberFormat="1" applyFill="1" applyAlignment="1">
      <alignment/>
    </xf>
    <xf numFmtId="202" fontId="0" fillId="18" borderId="0" xfId="0" applyNumberFormat="1" applyFill="1" applyAlignment="1">
      <alignment/>
    </xf>
    <xf numFmtId="200" fontId="0" fillId="18" borderId="23" xfId="0" applyNumberFormat="1" applyFill="1" applyBorder="1" applyAlignment="1">
      <alignment/>
    </xf>
    <xf numFmtId="202" fontId="0" fillId="18" borderId="24" xfId="0" applyNumberFormat="1" applyFill="1" applyBorder="1" applyAlignment="1">
      <alignment/>
    </xf>
    <xf numFmtId="200" fontId="0" fillId="18" borderId="25" xfId="0" applyNumberFormat="1" applyFill="1" applyBorder="1" applyAlignment="1">
      <alignment/>
    </xf>
    <xf numFmtId="202" fontId="0" fillId="18" borderId="26" xfId="0" applyNumberFormat="1" applyFill="1" applyBorder="1" applyAlignment="1">
      <alignment/>
    </xf>
    <xf numFmtId="200" fontId="0" fillId="18" borderId="27" xfId="0" applyNumberFormat="1" applyFill="1" applyBorder="1" applyAlignment="1">
      <alignment/>
    </xf>
    <xf numFmtId="202" fontId="0" fillId="18" borderId="28" xfId="0" applyNumberFormat="1" applyFill="1" applyBorder="1" applyAlignment="1">
      <alignment/>
    </xf>
    <xf numFmtId="0" fontId="0" fillId="18" borderId="0" xfId="0" applyFill="1" applyAlignment="1" applyProtection="1">
      <alignment/>
      <protection hidden="1"/>
    </xf>
    <xf numFmtId="3" fontId="1" fillId="7" borderId="22" xfId="0" applyNumberFormat="1" applyFont="1" applyFill="1" applyBorder="1" applyAlignment="1" applyProtection="1">
      <alignment horizontal="center"/>
      <protection locked="0"/>
    </xf>
    <xf numFmtId="194" fontId="0" fillId="18" borderId="22" xfId="42" applyNumberFormat="1" applyFill="1" applyBorder="1" applyAlignment="1">
      <alignment horizontal="center"/>
    </xf>
    <xf numFmtId="0" fontId="0" fillId="18" borderId="0" xfId="0" applyFill="1" applyAlignment="1">
      <alignment horizontal="left"/>
    </xf>
    <xf numFmtId="2" fontId="0" fillId="0" borderId="0" xfId="0" applyNumberFormat="1" applyAlignment="1">
      <alignment/>
    </xf>
    <xf numFmtId="0" fontId="12" fillId="0" borderId="0" xfId="0" applyFont="1" applyAlignment="1">
      <alignment/>
    </xf>
    <xf numFmtId="0" fontId="15" fillId="18" borderId="0" xfId="0" applyFont="1" applyFill="1" applyAlignment="1">
      <alignment horizontal="center"/>
    </xf>
    <xf numFmtId="0" fontId="15" fillId="18" borderId="0" xfId="0" applyFont="1" applyFill="1" applyAlignment="1">
      <alignment horizontal="right"/>
    </xf>
    <xf numFmtId="0" fontId="14" fillId="18" borderId="0" xfId="0" applyFont="1" applyFill="1" applyAlignment="1">
      <alignment horizontal="right"/>
    </xf>
    <xf numFmtId="0" fontId="1" fillId="18" borderId="0" xfId="0" applyFont="1" applyFill="1" applyAlignment="1">
      <alignment/>
    </xf>
    <xf numFmtId="0" fontId="17" fillId="18" borderId="0" xfId="0" applyFont="1" applyFill="1" applyAlignment="1">
      <alignment/>
    </xf>
    <xf numFmtId="194" fontId="18" fillId="21" borderId="22" xfId="42" applyNumberFormat="1" applyFont="1" applyFill="1" applyBorder="1" applyAlignment="1">
      <alignment/>
    </xf>
    <xf numFmtId="0" fontId="0" fillId="18" borderId="0" xfId="0" applyFill="1" applyAlignment="1" quotePrefix="1">
      <alignment/>
    </xf>
    <xf numFmtId="0" fontId="15" fillId="18" borderId="0" xfId="0" applyFont="1" applyFill="1" applyAlignment="1">
      <alignment horizontal="right"/>
    </xf>
    <xf numFmtId="196" fontId="19" fillId="18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20" borderId="0" xfId="0" applyFill="1" applyAlignment="1" applyProtection="1">
      <alignment/>
      <protection locked="0"/>
    </xf>
    <xf numFmtId="43" fontId="1" fillId="0" borderId="0" xfId="42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1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208" fontId="0" fillId="0" borderId="0" xfId="0" applyNumberFormat="1" applyAlignment="1">
      <alignment/>
    </xf>
    <xf numFmtId="16" fontId="0" fillId="0" borderId="0" xfId="0" applyNumberFormat="1" applyAlignment="1">
      <alignment/>
    </xf>
    <xf numFmtId="208" fontId="0" fillId="0" borderId="0" xfId="42" applyNumberFormat="1" applyAlignment="1">
      <alignment/>
    </xf>
    <xf numFmtId="208" fontId="0" fillId="18" borderId="0" xfId="42" applyNumberFormat="1" applyFill="1" applyAlignment="1">
      <alignment horizontal="center"/>
    </xf>
    <xf numFmtId="208" fontId="0" fillId="18" borderId="0" xfId="0" applyNumberFormat="1" applyFill="1" applyAlignment="1">
      <alignment horizontal="center"/>
    </xf>
    <xf numFmtId="208" fontId="1" fillId="18" borderId="0" xfId="42" applyNumberFormat="1" applyFont="1" applyFill="1" applyAlignment="1">
      <alignment horizontal="center"/>
    </xf>
    <xf numFmtId="208" fontId="1" fillId="18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43" fontId="0" fillId="7" borderId="0" xfId="42" applyFill="1" applyAlignment="1">
      <alignment/>
    </xf>
    <xf numFmtId="43" fontId="1" fillId="7" borderId="0" xfId="42" applyFont="1" applyFill="1" applyAlignment="1">
      <alignment/>
    </xf>
    <xf numFmtId="0" fontId="15" fillId="18" borderId="0" xfId="0" applyFont="1" applyFill="1" applyAlignment="1">
      <alignment horizontal="left"/>
    </xf>
    <xf numFmtId="196" fontId="5" fillId="20" borderId="22" xfId="42" applyNumberFormat="1" applyFont="1" applyFill="1" applyBorder="1" applyAlignment="1" applyProtection="1">
      <alignment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Hyperlink" xfId="48"/>
    <cellStyle name="Insatisfaisant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25"/>
          <c:w val="0.94825"/>
          <c:h val="0.91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 131 values calculation'!$W$16:$W$147</c:f>
              <c:numCache/>
            </c:numRef>
          </c:xVal>
          <c:yVal>
            <c:numRef>
              <c:f>' 131 values calculation'!$X$16:$X$147</c:f>
              <c:numCache/>
            </c:numRef>
          </c:yVal>
          <c:smooth val="1"/>
        </c:ser>
        <c:axId val="42865059"/>
        <c:axId val="50241212"/>
      </c:scatterChart>
      <c:valAx>
        <c:axId val="42865059"/>
        <c:scaling>
          <c:orientation val="minMax"/>
          <c:max val="8000"/>
          <c:min val="0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41212"/>
        <c:crosses val="autoZero"/>
        <c:crossBetween val="midCat"/>
        <c:dispUnits/>
        <c:majorUnit val="1000"/>
        <c:minorUnit val="500"/>
      </c:valAx>
      <c:valAx>
        <c:axId val="50241212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2865059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Advance map</a:t>
            </a:r>
          </a:p>
        </c:rich>
      </c:tx>
      <c:layout>
        <c:manualLayout>
          <c:xMode val="factor"/>
          <c:yMode val="factor"/>
          <c:x val="-0.002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425"/>
          <c:w val="0.939"/>
          <c:h val="0.83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 131 values calculation'!$B$17:$B$147</c:f>
              <c:numCache>
                <c:ptCount val="131"/>
                <c:pt idx="0">
                  <c:v>1210</c:v>
                </c:pt>
                <c:pt idx="1">
                  <c:v>1216.94915254237</c:v>
                </c:pt>
                <c:pt idx="2">
                  <c:v>1223.89078498294</c:v>
                </c:pt>
                <c:pt idx="3">
                  <c:v>1230.92783505155</c:v>
                </c:pt>
                <c:pt idx="4">
                  <c:v>1238.06228373702</c:v>
                </c:pt>
                <c:pt idx="5">
                  <c:v>1245.29616724739</c:v>
                </c:pt>
                <c:pt idx="6">
                  <c:v>1252.63157894737</c:v>
                </c:pt>
                <c:pt idx="7">
                  <c:v>1260.07067137809</c:v>
                </c:pt>
                <c:pt idx="8">
                  <c:v>1267.61565836299</c:v>
                </c:pt>
                <c:pt idx="9">
                  <c:v>1275.2688172043</c:v>
                </c:pt>
                <c:pt idx="10">
                  <c:v>1283.03249097473</c:v>
                </c:pt>
                <c:pt idx="11">
                  <c:v>1290.90909090909</c:v>
                </c:pt>
                <c:pt idx="12">
                  <c:v>1298.9010989011</c:v>
                </c:pt>
                <c:pt idx="13">
                  <c:v>1307.0110701107</c:v>
                </c:pt>
                <c:pt idx="14">
                  <c:v>1315.24163568773</c:v>
                </c:pt>
                <c:pt idx="15">
                  <c:v>1323.59550561798</c:v>
                </c:pt>
                <c:pt idx="16">
                  <c:v>1332.07547169811</c:v>
                </c:pt>
                <c:pt idx="17">
                  <c:v>1340.68441064639</c:v>
                </c:pt>
                <c:pt idx="18">
                  <c:v>1349.42528735632</c:v>
                </c:pt>
                <c:pt idx="19">
                  <c:v>1358.30115830116</c:v>
                </c:pt>
                <c:pt idx="20">
                  <c:v>1367.31517509728</c:v>
                </c:pt>
                <c:pt idx="21">
                  <c:v>1376.47058823529</c:v>
                </c:pt>
                <c:pt idx="22">
                  <c:v>1385.77075098814</c:v>
                </c:pt>
                <c:pt idx="23">
                  <c:v>1395.21912350598</c:v>
                </c:pt>
                <c:pt idx="24">
                  <c:v>1404.81927710843</c:v>
                </c:pt>
                <c:pt idx="25">
                  <c:v>1414.57489878543</c:v>
                </c:pt>
                <c:pt idx="26">
                  <c:v>1424.48979591837</c:v>
                </c:pt>
                <c:pt idx="27">
                  <c:v>1434.56790123457</c:v>
                </c:pt>
                <c:pt idx="28">
                  <c:v>1444.8132780083</c:v>
                </c:pt>
                <c:pt idx="29">
                  <c:v>1455.23012552301</c:v>
                </c:pt>
                <c:pt idx="30">
                  <c:v>1465.82278481013</c:v>
                </c:pt>
                <c:pt idx="31">
                  <c:v>1476.59574468085</c:v>
                </c:pt>
                <c:pt idx="32">
                  <c:v>1487.55364806867</c:v>
                </c:pt>
                <c:pt idx="33">
                  <c:v>1498.7012987013</c:v>
                </c:pt>
                <c:pt idx="34">
                  <c:v>1510.04366812227</c:v>
                </c:pt>
                <c:pt idx="35">
                  <c:v>1521.5859030837</c:v>
                </c:pt>
                <c:pt idx="36">
                  <c:v>1533.33333333333</c:v>
                </c:pt>
                <c:pt idx="37">
                  <c:v>1545.29147982063</c:v>
                </c:pt>
                <c:pt idx="38">
                  <c:v>1557.46606334842</c:v>
                </c:pt>
                <c:pt idx="39">
                  <c:v>1569.86301369863</c:v>
                </c:pt>
                <c:pt idx="40">
                  <c:v>1582.48847926267</c:v>
                </c:pt>
                <c:pt idx="41">
                  <c:v>1595.3488372093</c:v>
                </c:pt>
                <c:pt idx="42">
                  <c:v>1608.45070422535</c:v>
                </c:pt>
                <c:pt idx="43">
                  <c:v>1621.8009478673</c:v>
                </c:pt>
                <c:pt idx="44">
                  <c:v>1635.40669856459</c:v>
                </c:pt>
                <c:pt idx="45">
                  <c:v>1649.27536231884</c:v>
                </c:pt>
                <c:pt idx="46">
                  <c:v>1663.41463414634</c:v>
                </c:pt>
                <c:pt idx="47">
                  <c:v>1677.83251231527</c:v>
                </c:pt>
                <c:pt idx="48">
                  <c:v>1692.53731343284</c:v>
                </c:pt>
                <c:pt idx="49">
                  <c:v>1707.53768844221</c:v>
                </c:pt>
                <c:pt idx="50">
                  <c:v>1722.84263959391</c:v>
                </c:pt>
                <c:pt idx="51">
                  <c:v>1738.46153846154</c:v>
                </c:pt>
                <c:pt idx="52">
                  <c:v>1754.40414507772</c:v>
                </c:pt>
                <c:pt idx="53">
                  <c:v>1770.68062827225</c:v>
                </c:pt>
                <c:pt idx="54">
                  <c:v>1787.30158730159</c:v>
                </c:pt>
                <c:pt idx="55">
                  <c:v>1804.27807486631</c:v>
                </c:pt>
                <c:pt idx="56">
                  <c:v>1821.62162162162</c:v>
                </c:pt>
                <c:pt idx="57">
                  <c:v>1839.34426229508</c:v>
                </c:pt>
                <c:pt idx="58">
                  <c:v>1857.45856353591</c:v>
                </c:pt>
                <c:pt idx="59">
                  <c:v>1875.97765363129</c:v>
                </c:pt>
                <c:pt idx="60">
                  <c:v>1894.91525423729</c:v>
                </c:pt>
                <c:pt idx="61">
                  <c:v>1914.28571428571</c:v>
                </c:pt>
                <c:pt idx="62">
                  <c:v>1934.10404624277</c:v>
                </c:pt>
                <c:pt idx="63">
                  <c:v>1954.38596491228</c:v>
                </c:pt>
                <c:pt idx="64">
                  <c:v>1975.14792899408</c:v>
                </c:pt>
                <c:pt idx="65">
                  <c:v>1996.40718562874</c:v>
                </c:pt>
                <c:pt idx="66">
                  <c:v>2018.18181818182</c:v>
                </c:pt>
                <c:pt idx="67">
                  <c:v>2040.49079754601</c:v>
                </c:pt>
                <c:pt idx="68">
                  <c:v>2063.35403726708</c:v>
                </c:pt>
                <c:pt idx="69">
                  <c:v>2086.79245283019</c:v>
                </c:pt>
                <c:pt idx="70">
                  <c:v>2110.82802547771</c:v>
                </c:pt>
                <c:pt idx="71">
                  <c:v>2135.48387096774</c:v>
                </c:pt>
                <c:pt idx="72">
                  <c:v>2160.78431372549</c:v>
                </c:pt>
                <c:pt idx="73">
                  <c:v>2186.75496688742</c:v>
                </c:pt>
                <c:pt idx="74">
                  <c:v>2213.42281879195</c:v>
                </c:pt>
                <c:pt idx="75">
                  <c:v>2240.81632653061</c:v>
                </c:pt>
                <c:pt idx="76">
                  <c:v>2268.96551724138</c:v>
                </c:pt>
                <c:pt idx="77">
                  <c:v>2297.9020979021</c:v>
                </c:pt>
                <c:pt idx="78">
                  <c:v>2327.65957446809</c:v>
                </c:pt>
                <c:pt idx="79">
                  <c:v>2358.27338129496</c:v>
                </c:pt>
                <c:pt idx="80">
                  <c:v>2389.78102189781</c:v>
                </c:pt>
                <c:pt idx="81">
                  <c:v>2422.22222222222</c:v>
                </c:pt>
                <c:pt idx="82">
                  <c:v>2455.63909774436</c:v>
                </c:pt>
                <c:pt idx="83">
                  <c:v>2490.07633587786</c:v>
                </c:pt>
                <c:pt idx="84">
                  <c:v>2525.58139534884</c:v>
                </c:pt>
                <c:pt idx="85">
                  <c:v>2562.20472440945</c:v>
                </c:pt>
                <c:pt idx="86">
                  <c:v>2600</c:v>
                </c:pt>
                <c:pt idx="87">
                  <c:v>2639.0243902439</c:v>
                </c:pt>
                <c:pt idx="88">
                  <c:v>2679.33884297521</c:v>
                </c:pt>
                <c:pt idx="89">
                  <c:v>2721.00840336134</c:v>
                </c:pt>
                <c:pt idx="90">
                  <c:v>2764.10256410256</c:v>
                </c:pt>
                <c:pt idx="91">
                  <c:v>2808.69565217391</c:v>
                </c:pt>
                <c:pt idx="92">
                  <c:v>2854.86725663717</c:v>
                </c:pt>
                <c:pt idx="93">
                  <c:v>2902.7027027027</c:v>
                </c:pt>
                <c:pt idx="94">
                  <c:v>2952.29357798165</c:v>
                </c:pt>
                <c:pt idx="95">
                  <c:v>3003.73831775701</c:v>
                </c:pt>
                <c:pt idx="96">
                  <c:v>3057.14285714286</c:v>
                </c:pt>
                <c:pt idx="97">
                  <c:v>3112.6213592233</c:v>
                </c:pt>
                <c:pt idx="98">
                  <c:v>3170.29702970297</c:v>
                </c:pt>
                <c:pt idx="99">
                  <c:v>3230.30303030303</c:v>
                </c:pt>
                <c:pt idx="100">
                  <c:v>3292.78350515464</c:v>
                </c:pt>
                <c:pt idx="101">
                  <c:v>3357.8947368421</c:v>
                </c:pt>
                <c:pt idx="102">
                  <c:v>3425.8064516129</c:v>
                </c:pt>
                <c:pt idx="103">
                  <c:v>3496.7032967033</c:v>
                </c:pt>
                <c:pt idx="104">
                  <c:v>3570.78651685393</c:v>
                </c:pt>
                <c:pt idx="105">
                  <c:v>3648.27586206897</c:v>
                </c:pt>
                <c:pt idx="106">
                  <c:v>3729.41176470588</c:v>
                </c:pt>
                <c:pt idx="107">
                  <c:v>3814.4578313253</c:v>
                </c:pt>
                <c:pt idx="108">
                  <c:v>3903.7037037037</c:v>
                </c:pt>
                <c:pt idx="109">
                  <c:v>3997.46835443038</c:v>
                </c:pt>
                <c:pt idx="110">
                  <c:v>4096.1038961039</c:v>
                </c:pt>
                <c:pt idx="111">
                  <c:v>4200</c:v>
                </c:pt>
                <c:pt idx="112">
                  <c:v>4309.58904109589</c:v>
                </c:pt>
                <c:pt idx="113">
                  <c:v>4425.35211267606</c:v>
                </c:pt>
                <c:pt idx="114">
                  <c:v>4547.82608695652</c:v>
                </c:pt>
                <c:pt idx="115">
                  <c:v>4677.61194029851</c:v>
                </c:pt>
                <c:pt idx="116">
                  <c:v>4815.38461538462</c:v>
                </c:pt>
                <c:pt idx="117">
                  <c:v>4961.90476190476</c:v>
                </c:pt>
                <c:pt idx="118">
                  <c:v>5118.03278688525</c:v>
                </c:pt>
                <c:pt idx="119">
                  <c:v>5284.74576271186</c:v>
                </c:pt>
                <c:pt idx="120">
                  <c:v>5463.15789473684</c:v>
                </c:pt>
                <c:pt idx="121">
                  <c:v>5654.54545454545</c:v>
                </c:pt>
                <c:pt idx="122">
                  <c:v>5860.37735849057</c:v>
                </c:pt>
                <c:pt idx="123">
                  <c:v>6082.35294117647</c:v>
                </c:pt>
                <c:pt idx="124">
                  <c:v>6322.44897959184</c:v>
                </c:pt>
                <c:pt idx="125">
                  <c:v>6582.97872340426</c:v>
                </c:pt>
                <c:pt idx="126">
                  <c:v>6866.66666666667</c:v>
                </c:pt>
                <c:pt idx="127">
                  <c:v>7176.74418604651</c:v>
                </c:pt>
                <c:pt idx="128">
                  <c:v>7517.07317073171</c:v>
                </c:pt>
                <c:pt idx="129">
                  <c:v>7892.30769230769</c:v>
                </c:pt>
                <c:pt idx="130">
                  <c:v>9000</c:v>
                </c:pt>
              </c:numCache>
            </c:numRef>
          </c:xVal>
          <c:yVal>
            <c:numRef>
              <c:f>' 131 values calculation'!$C$17:$C$147</c:f>
              <c:numCache>
                <c:ptCount val="13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8.07</c:v>
                </c:pt>
                <c:pt idx="36">
                  <c:v>8.14</c:v>
                </c:pt>
                <c:pt idx="37">
                  <c:v>8.21</c:v>
                </c:pt>
                <c:pt idx="38">
                  <c:v>8.28</c:v>
                </c:pt>
                <c:pt idx="39">
                  <c:v>8.35</c:v>
                </c:pt>
                <c:pt idx="40">
                  <c:v>8.42</c:v>
                </c:pt>
                <c:pt idx="41">
                  <c:v>8.5</c:v>
                </c:pt>
                <c:pt idx="42">
                  <c:v>8.57</c:v>
                </c:pt>
                <c:pt idx="43">
                  <c:v>8.64</c:v>
                </c:pt>
                <c:pt idx="44">
                  <c:v>8.71</c:v>
                </c:pt>
                <c:pt idx="45">
                  <c:v>8.78</c:v>
                </c:pt>
                <c:pt idx="46">
                  <c:v>8.85</c:v>
                </c:pt>
                <c:pt idx="47">
                  <c:v>8.92</c:v>
                </c:pt>
                <c:pt idx="48">
                  <c:v>9</c:v>
                </c:pt>
                <c:pt idx="49">
                  <c:v>9.07</c:v>
                </c:pt>
                <c:pt idx="50">
                  <c:v>9.14</c:v>
                </c:pt>
                <c:pt idx="51">
                  <c:v>9.21</c:v>
                </c:pt>
                <c:pt idx="52">
                  <c:v>9.28</c:v>
                </c:pt>
                <c:pt idx="53">
                  <c:v>9.35</c:v>
                </c:pt>
                <c:pt idx="54">
                  <c:v>9.42</c:v>
                </c:pt>
                <c:pt idx="55">
                  <c:v>9.5</c:v>
                </c:pt>
                <c:pt idx="56">
                  <c:v>9.63</c:v>
                </c:pt>
                <c:pt idx="57">
                  <c:v>9.76</c:v>
                </c:pt>
                <c:pt idx="58">
                  <c:v>9.9</c:v>
                </c:pt>
                <c:pt idx="59">
                  <c:v>10.03</c:v>
                </c:pt>
                <c:pt idx="60">
                  <c:v>10.17</c:v>
                </c:pt>
                <c:pt idx="61">
                  <c:v>10.3</c:v>
                </c:pt>
                <c:pt idx="62">
                  <c:v>10.44</c:v>
                </c:pt>
                <c:pt idx="63">
                  <c:v>10.57</c:v>
                </c:pt>
                <c:pt idx="64">
                  <c:v>10.71</c:v>
                </c:pt>
                <c:pt idx="65">
                  <c:v>10.84</c:v>
                </c:pt>
                <c:pt idx="66">
                  <c:v>10.98</c:v>
                </c:pt>
                <c:pt idx="67">
                  <c:v>11.11</c:v>
                </c:pt>
                <c:pt idx="68">
                  <c:v>11.25</c:v>
                </c:pt>
                <c:pt idx="69">
                  <c:v>11.46</c:v>
                </c:pt>
                <c:pt idx="70">
                  <c:v>11.68</c:v>
                </c:pt>
                <c:pt idx="71">
                  <c:v>11.9</c:v>
                </c:pt>
                <c:pt idx="72">
                  <c:v>12.11</c:v>
                </c:pt>
                <c:pt idx="73">
                  <c:v>12.33</c:v>
                </c:pt>
                <c:pt idx="74">
                  <c:v>12.55</c:v>
                </c:pt>
                <c:pt idx="75">
                  <c:v>12.76</c:v>
                </c:pt>
                <c:pt idx="76">
                  <c:v>12.98</c:v>
                </c:pt>
                <c:pt idx="77">
                  <c:v>13.2</c:v>
                </c:pt>
                <c:pt idx="78">
                  <c:v>13.41</c:v>
                </c:pt>
                <c:pt idx="79">
                  <c:v>13.63</c:v>
                </c:pt>
                <c:pt idx="80">
                  <c:v>13.85</c:v>
                </c:pt>
                <c:pt idx="81">
                  <c:v>14.06</c:v>
                </c:pt>
                <c:pt idx="82">
                  <c:v>14.5</c:v>
                </c:pt>
                <c:pt idx="83">
                  <c:v>14.8</c:v>
                </c:pt>
                <c:pt idx="84">
                  <c:v>15</c:v>
                </c:pt>
                <c:pt idx="85">
                  <c:v>15.5</c:v>
                </c:pt>
                <c:pt idx="86">
                  <c:v>16</c:v>
                </c:pt>
                <c:pt idx="87">
                  <c:v>16.5</c:v>
                </c:pt>
                <c:pt idx="88">
                  <c:v>17</c:v>
                </c:pt>
                <c:pt idx="89">
                  <c:v>17.5</c:v>
                </c:pt>
                <c:pt idx="90">
                  <c:v>18</c:v>
                </c:pt>
                <c:pt idx="91">
                  <c:v>18.5</c:v>
                </c:pt>
                <c:pt idx="92">
                  <c:v>19</c:v>
                </c:pt>
                <c:pt idx="93">
                  <c:v>19.5</c:v>
                </c:pt>
                <c:pt idx="94">
                  <c:v>20</c:v>
                </c:pt>
                <c:pt idx="95">
                  <c:v>20.55</c:v>
                </c:pt>
                <c:pt idx="96">
                  <c:v>21.5</c:v>
                </c:pt>
                <c:pt idx="97">
                  <c:v>21.8</c:v>
                </c:pt>
                <c:pt idx="98">
                  <c:v>22</c:v>
                </c:pt>
                <c:pt idx="99">
                  <c:v>23</c:v>
                </c:pt>
                <c:pt idx="100">
                  <c:v>23.5</c:v>
                </c:pt>
                <c:pt idx="101">
                  <c:v>24.5</c:v>
                </c:pt>
                <c:pt idx="102">
                  <c:v>25</c:v>
                </c:pt>
                <c:pt idx="103">
                  <c:v>25.5</c:v>
                </c:pt>
                <c:pt idx="104">
                  <c:v>26.5</c:v>
                </c:pt>
                <c:pt idx="105">
                  <c:v>27</c:v>
                </c:pt>
                <c:pt idx="106">
                  <c:v>28</c:v>
                </c:pt>
                <c:pt idx="107">
                  <c:v>29</c:v>
                </c:pt>
                <c:pt idx="108">
                  <c:v>29</c:v>
                </c:pt>
                <c:pt idx="109">
                  <c:v>29</c:v>
                </c:pt>
                <c:pt idx="110">
                  <c:v>29</c:v>
                </c:pt>
                <c:pt idx="111">
                  <c:v>29</c:v>
                </c:pt>
                <c:pt idx="112">
                  <c:v>29</c:v>
                </c:pt>
                <c:pt idx="113">
                  <c:v>29</c:v>
                </c:pt>
                <c:pt idx="114">
                  <c:v>29</c:v>
                </c:pt>
                <c:pt idx="115">
                  <c:v>29</c:v>
                </c:pt>
                <c:pt idx="116">
                  <c:v>29</c:v>
                </c:pt>
                <c:pt idx="117">
                  <c:v>29</c:v>
                </c:pt>
                <c:pt idx="118">
                  <c:v>29</c:v>
                </c:pt>
                <c:pt idx="119">
                  <c:v>29</c:v>
                </c:pt>
                <c:pt idx="120">
                  <c:v>29</c:v>
                </c:pt>
                <c:pt idx="121">
                  <c:v>29</c:v>
                </c:pt>
                <c:pt idx="122">
                  <c:v>29</c:v>
                </c:pt>
                <c:pt idx="123">
                  <c:v>29</c:v>
                </c:pt>
                <c:pt idx="124">
                  <c:v>29</c:v>
                </c:pt>
                <c:pt idx="125">
                  <c:v>29</c:v>
                </c:pt>
                <c:pt idx="126">
                  <c:v>29</c:v>
                </c:pt>
                <c:pt idx="127">
                  <c:v>29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</c:numCache>
            </c:numRef>
          </c:yVal>
          <c:smooth val="0"/>
        </c:ser>
        <c:axId val="49517725"/>
        <c:axId val="43006342"/>
      </c:scatterChart>
      <c:valAx>
        <c:axId val="49517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06342"/>
        <c:crosses val="autoZero"/>
        <c:crossBetween val="midCat"/>
        <c:dispUnits/>
      </c:valAx>
      <c:valAx>
        <c:axId val="43006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Degrés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crossAx val="495177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XT400-550</a:t>
            </a:r>
          </a:p>
        </c:rich>
      </c:tx>
      <c:layout>
        <c:manualLayout>
          <c:xMode val="factor"/>
          <c:yMode val="factor"/>
          <c:x val="-0.0395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"/>
          <c:w val="0.88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'XT400-550'!$B$3:$B$122</c:f>
              <c:numCache/>
            </c:numRef>
          </c:xVal>
          <c:yVal>
            <c:numRef>
              <c:f>'XT400-550'!$C$3:$C$122</c:f>
              <c:numCache/>
            </c:numRef>
          </c:yVal>
          <c:smooth val="0"/>
        </c:ser>
        <c:axId val="51512759"/>
        <c:axId val="60961648"/>
      </c:scatterChart>
      <c:valAx>
        <c:axId val="51512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1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-* #,##0\ _€_-;\-* #,##0\ _€_-;_-* &quot;-&quot;\ _€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61648"/>
        <c:crosses val="autoZero"/>
        <c:crossBetween val="midCat"/>
        <c:dispUnits/>
      </c:valAx>
      <c:valAx>
        <c:axId val="60961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degrees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-* #,##0\ _€_-;\-* #,##0\ _€_-;_-* &quot;-&quot;\ _€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127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1828800</xdr:colOff>
      <xdr:row>0</xdr:row>
      <xdr:rowOff>66675</xdr:rowOff>
    </xdr:from>
    <xdr:to>
      <xdr:col>5</xdr:col>
      <xdr:colOff>2562225</xdr:colOff>
      <xdr:row>10</xdr:row>
      <xdr:rowOff>133350</xdr:rowOff>
    </xdr:to>
    <xdr:graphicFrame>
      <xdr:nvGraphicFramePr>
        <xdr:cNvPr id="1" name="Chart 19"/>
        <xdr:cNvGraphicFramePr/>
      </xdr:nvGraphicFramePr>
      <xdr:xfrm>
        <a:off x="3762375" y="66675"/>
        <a:ext cx="37719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14</xdr:row>
      <xdr:rowOff>152400</xdr:rowOff>
    </xdr:from>
    <xdr:to>
      <xdr:col>7</xdr:col>
      <xdr:colOff>466725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2428875" y="2628900"/>
        <a:ext cx="34575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4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2.7109375" style="20" customWidth="1"/>
    <col min="2" max="2" width="8.00390625" style="20" bestFit="1" customWidth="1"/>
    <col min="3" max="3" width="9.00390625" style="20" customWidth="1"/>
    <col min="4" max="4" width="9.28125" style="32" customWidth="1"/>
    <col min="5" max="5" width="45.57421875" style="20" bestFit="1" customWidth="1"/>
    <col min="6" max="6" width="45.140625" style="20" customWidth="1"/>
    <col min="7" max="7" width="5.28125" style="20" bestFit="1" customWidth="1"/>
    <col min="8" max="16384" width="11.421875" style="20" customWidth="1"/>
  </cols>
  <sheetData>
    <row r="1" ht="30">
      <c r="D1" s="57" t="s">
        <v>52</v>
      </c>
    </row>
    <row r="2" spans="1:8" ht="18.75" customHeight="1">
      <c r="A2" s="55" t="s">
        <v>53</v>
      </c>
      <c r="B2" s="33"/>
      <c r="H2" s="53"/>
    </row>
    <row r="3" spans="2:8" ht="18.75" customHeight="1">
      <c r="B3" s="33"/>
      <c r="H3" s="53"/>
    </row>
    <row r="4" spans="2:8" ht="18.75" customHeight="1">
      <c r="B4" s="33"/>
      <c r="H4" s="53"/>
    </row>
    <row r="5" spans="2:8" ht="18.75" customHeight="1">
      <c r="B5" s="33"/>
      <c r="C5" s="51" t="s">
        <v>28</v>
      </c>
      <c r="H5" s="53"/>
    </row>
    <row r="6" spans="2:8" ht="15.75">
      <c r="B6" s="51"/>
      <c r="C6" s="50" t="s">
        <v>26</v>
      </c>
      <c r="D6" s="34">
        <v>30</v>
      </c>
      <c r="E6" s="46" t="s">
        <v>50</v>
      </c>
      <c r="H6" s="52"/>
    </row>
    <row r="7" ht="12.75">
      <c r="F7" s="43"/>
    </row>
    <row r="8" spans="3:5" ht="15.75">
      <c r="C8" s="56" t="s">
        <v>25</v>
      </c>
      <c r="D8" s="44">
        <v>9100</v>
      </c>
      <c r="E8" s="46" t="s">
        <v>35</v>
      </c>
    </row>
    <row r="9" ht="12.75">
      <c r="D9" s="20"/>
    </row>
    <row r="10" spans="3:5" ht="15.75">
      <c r="C10" s="56" t="s">
        <v>24</v>
      </c>
      <c r="D10" s="34">
        <v>0</v>
      </c>
      <c r="E10" s="20" t="s">
        <v>36</v>
      </c>
    </row>
    <row r="11" spans="3:4" ht="15.75">
      <c r="C11" s="56"/>
      <c r="D11" s="56"/>
    </row>
    <row r="12" spans="2:6" ht="18">
      <c r="B12" s="21"/>
      <c r="C12" s="49" t="s">
        <v>27</v>
      </c>
      <c r="E12" s="49" t="s">
        <v>29</v>
      </c>
      <c r="F12" s="76" t="s">
        <v>51</v>
      </c>
    </row>
    <row r="13" spans="2:8" ht="53.25" customHeight="1">
      <c r="B13" s="22" t="s">
        <v>32</v>
      </c>
      <c r="C13" s="22" t="s">
        <v>30</v>
      </c>
      <c r="D13" s="23" t="s">
        <v>23</v>
      </c>
      <c r="E13" s="22" t="str">
        <f>IF(ISERROR(E17),"Error while using DECHEX macro!","Lines to insert into .ASM")</f>
        <v>Lines to insert into .ASM</v>
      </c>
      <c r="F13" s="22" t="str">
        <f>IF(ISERROR(F17),"Error while using DEC2HEX macro!","Lines to insert into .ASM")</f>
        <v>Error while using DEC2HEX macro!</v>
      </c>
      <c r="H13" s="25"/>
    </row>
    <row r="14" spans="2:23" ht="12.75">
      <c r="B14" s="24" t="s">
        <v>31</v>
      </c>
      <c r="C14" s="24" t="s">
        <v>17</v>
      </c>
      <c r="D14" s="26" t="s">
        <v>22</v>
      </c>
      <c r="E14" s="31" t="s">
        <v>18</v>
      </c>
      <c r="F14" s="31" t="s">
        <v>18</v>
      </c>
      <c r="H14" s="27"/>
      <c r="W14" s="20" t="s">
        <v>21</v>
      </c>
    </row>
    <row r="15" spans="2:8" ht="12" customHeight="1">
      <c r="B15" s="28"/>
      <c r="C15" s="24"/>
      <c r="D15" s="26"/>
      <c r="E15" s="31" t="s">
        <v>19</v>
      </c>
      <c r="F15" s="31" t="s">
        <v>19</v>
      </c>
      <c r="H15" s="27"/>
    </row>
    <row r="16" spans="2:24" ht="12" customHeight="1">
      <c r="B16" s="28">
        <v>500</v>
      </c>
      <c r="C16" s="24">
        <v>0</v>
      </c>
      <c r="D16" s="26">
        <v>50</v>
      </c>
      <c r="E16" s="31"/>
      <c r="F16" s="31"/>
      <c r="H16" s="27"/>
      <c r="W16" s="37">
        <f>B16</f>
        <v>500</v>
      </c>
      <c r="X16" s="38">
        <f aca="true" t="shared" si="0" ref="X16:X47">IF(W16&gt;$D$8,$C$17,C16+$D$10)</f>
        <v>0</v>
      </c>
    </row>
    <row r="17" spans="2:24" ht="12.75">
      <c r="B17" s="29">
        <v>1210</v>
      </c>
      <c r="C17" s="30">
        <v>8</v>
      </c>
      <c r="D17" s="45">
        <f aca="true" t="shared" si="1" ref="D17:D48">(($D$6*2)*60*1000000/(B17*2)/360-(C17+$D$10)*2*60*1000000/(B17*2)/360)/100</f>
        <v>30.3030303030303</v>
      </c>
      <c r="E17" s="54" t="str">
        <f>IF(B17&lt;$D$8,IF(D17&gt;10,CONCATENATE("       ",$E$14,DEC2HEX(D17,2),$E$15,$A$143,TRUNC(D17/10,1),$A$150),CONCATENATE("       ",$E$14,DEC2HEX(D17),$E$15,$A$143,ROUND(D17/10,1),$A$150,INT(B17),$B$14)),$E$17)</f>
        <v>       retlw 1Eh     ;3ms   </v>
      </c>
      <c r="F17" s="54" t="e">
        <f aca="true" t="shared" si="2" ref="F17:F48">IF(B17&lt;$D$8,IF(D17&gt;10,CONCATENATE("       ",$E$14,DEC2HEX(D17,2),$E$15,$A$143,TRUNC(D17/10,1),$A$150),CONCATENATE("       ",$E$14,DEC2HEX(D17),$E$15,$A$143,ROUND(D17/10,1),$A$150,INT(B17),$B$14)),$E$17)</f>
        <v>#NAME?</v>
      </c>
      <c r="H17" s="53">
        <f aca="true" t="shared" si="3" ref="H17:H80">IF($D$6&lt;C17,CONCATENATE("Impossible: ",TRUNC(C17,1)," &gt; pick up position!"),"")</f>
      </c>
      <c r="W17" s="39">
        <f>B17</f>
        <v>1210</v>
      </c>
      <c r="X17" s="40">
        <f t="shared" si="0"/>
        <v>8</v>
      </c>
    </row>
    <row r="18" spans="2:24" ht="12.75">
      <c r="B18" s="29">
        <v>1216.94915254237</v>
      </c>
      <c r="C18" s="30">
        <v>8</v>
      </c>
      <c r="D18" s="45">
        <f t="shared" si="1"/>
        <v>30.129990714949</v>
      </c>
      <c r="E18" s="54" t="str">
        <f aca="true" t="shared" si="4" ref="E18:E81">IF(B18&lt;$D$8,IF(D18&gt;10,CONCATENATE("       ",$E$14,DEC2HEX(D18,2),$E$15,$A$143,TRUNC(D18/10,1),$A$150),CONCATENATE("       ",$E$14,DEC2HEX(D18),$E$15,$A$143,ROUND(D18/10,1),$A$150,INT(B18),$B$14)),$E$17)</f>
        <v>       retlw 1Eh     ;3ms   </v>
      </c>
      <c r="F18" s="54" t="e">
        <f t="shared" si="2"/>
        <v>#NAME?</v>
      </c>
      <c r="H18" s="53">
        <f t="shared" si="3"/>
      </c>
      <c r="W18" s="39">
        <f aca="true" t="shared" si="5" ref="W18:W81">B18</f>
        <v>1216.94915254237</v>
      </c>
      <c r="X18" s="40">
        <f t="shared" si="0"/>
        <v>8</v>
      </c>
    </row>
    <row r="19" spans="2:24" ht="12.75">
      <c r="B19" s="29">
        <v>1223.89078498294</v>
      </c>
      <c r="C19" s="30">
        <v>8</v>
      </c>
      <c r="D19" s="45">
        <f t="shared" si="1"/>
        <v>29.95910020449886</v>
      </c>
      <c r="E19" s="54" t="str">
        <f t="shared" si="4"/>
        <v>       retlw 1Dh     ;2.9ms   </v>
      </c>
      <c r="F19" s="54" t="e">
        <f t="shared" si="2"/>
        <v>#NAME?</v>
      </c>
      <c r="H19" s="53">
        <f t="shared" si="3"/>
      </c>
      <c r="W19" s="39">
        <f t="shared" si="5"/>
        <v>1223.89078498294</v>
      </c>
      <c r="X19" s="40">
        <f t="shared" si="0"/>
        <v>8</v>
      </c>
    </row>
    <row r="20" spans="2:24" ht="12.75">
      <c r="B20" s="29">
        <v>1230.92783505155</v>
      </c>
      <c r="C20" s="30">
        <v>8</v>
      </c>
      <c r="D20" s="45">
        <f t="shared" si="1"/>
        <v>29.787828029033975</v>
      </c>
      <c r="E20" s="54" t="str">
        <f t="shared" si="4"/>
        <v>       retlw 1Dh     ;2.9ms   </v>
      </c>
      <c r="F20" s="54" t="e">
        <f t="shared" si="2"/>
        <v>#NAME?</v>
      </c>
      <c r="H20" s="53">
        <f t="shared" si="3"/>
      </c>
      <c r="W20" s="39">
        <f t="shared" si="5"/>
        <v>1230.92783505155</v>
      </c>
      <c r="X20" s="40">
        <f t="shared" si="0"/>
        <v>8</v>
      </c>
    </row>
    <row r="21" spans="2:24" ht="12.75">
      <c r="B21" s="29">
        <v>1238.06228373702</v>
      </c>
      <c r="C21" s="30">
        <v>8</v>
      </c>
      <c r="D21" s="45">
        <f t="shared" si="1"/>
        <v>29.61617290851511</v>
      </c>
      <c r="E21" s="54" t="str">
        <f t="shared" si="4"/>
        <v>       retlw 1Dh     ;2.9ms   </v>
      </c>
      <c r="F21" s="54" t="e">
        <f t="shared" si="2"/>
        <v>#NAME?</v>
      </c>
      <c r="H21" s="53">
        <f t="shared" si="3"/>
      </c>
      <c r="W21" s="39">
        <f t="shared" si="5"/>
        <v>1238.06228373702</v>
      </c>
      <c r="X21" s="40">
        <f t="shared" si="0"/>
        <v>8</v>
      </c>
    </row>
    <row r="22" spans="2:24" ht="12.75">
      <c r="B22" s="29">
        <v>1245.29616724739</v>
      </c>
      <c r="C22" s="30">
        <v>8</v>
      </c>
      <c r="D22" s="45">
        <f t="shared" si="1"/>
        <v>29.444133557172094</v>
      </c>
      <c r="E22" s="54" t="str">
        <f t="shared" si="4"/>
        <v>       retlw 1Dh     ;2.9ms   </v>
      </c>
      <c r="F22" s="54" t="e">
        <f t="shared" si="2"/>
        <v>#NAME?</v>
      </c>
      <c r="H22" s="53">
        <f t="shared" si="3"/>
      </c>
      <c r="W22" s="39">
        <f t="shared" si="5"/>
        <v>1245.29616724739</v>
      </c>
      <c r="X22" s="40">
        <f t="shared" si="0"/>
        <v>8</v>
      </c>
    </row>
    <row r="23" spans="2:24" ht="12.75">
      <c r="B23" s="29">
        <v>1252.63157894737</v>
      </c>
      <c r="C23" s="30">
        <v>8</v>
      </c>
      <c r="D23" s="45">
        <f t="shared" si="1"/>
        <v>29.271708683473353</v>
      </c>
      <c r="E23" s="54" t="str">
        <f t="shared" si="4"/>
        <v>       retlw 1Dh     ;2.9ms   </v>
      </c>
      <c r="F23" s="54" t="e">
        <f t="shared" si="2"/>
        <v>#NAME?</v>
      </c>
      <c r="H23" s="53">
        <f t="shared" si="3"/>
      </c>
      <c r="W23" s="39">
        <f t="shared" si="5"/>
        <v>1252.63157894737</v>
      </c>
      <c r="X23" s="40">
        <f t="shared" si="0"/>
        <v>8</v>
      </c>
    </row>
    <row r="24" spans="2:24" ht="12.75">
      <c r="B24" s="29">
        <v>1260.07067137809</v>
      </c>
      <c r="C24" s="30">
        <v>8</v>
      </c>
      <c r="D24" s="45">
        <f t="shared" si="1"/>
        <v>29.098896990091642</v>
      </c>
      <c r="E24" s="54" t="str">
        <f t="shared" si="4"/>
        <v>       retlw 1Dh     ;2.9ms   </v>
      </c>
      <c r="F24" s="54" t="e">
        <f t="shared" si="2"/>
        <v>#NAME?</v>
      </c>
      <c r="H24" s="53">
        <f t="shared" si="3"/>
      </c>
      <c r="W24" s="39">
        <f t="shared" si="5"/>
        <v>1260.07067137809</v>
      </c>
      <c r="X24" s="40">
        <f t="shared" si="0"/>
        <v>8</v>
      </c>
    </row>
    <row r="25" spans="2:24" ht="12.75">
      <c r="B25" s="29">
        <v>1267.61565836299</v>
      </c>
      <c r="C25" s="30">
        <v>8</v>
      </c>
      <c r="D25" s="45">
        <f t="shared" si="1"/>
        <v>28.92569717387234</v>
      </c>
      <c r="E25" s="54" t="str">
        <f t="shared" si="4"/>
        <v>       retlw 1Ch     ;2.8ms   </v>
      </c>
      <c r="F25" s="54" t="e">
        <f t="shared" si="2"/>
        <v>#NAME?</v>
      </c>
      <c r="H25" s="53">
        <f t="shared" si="3"/>
      </c>
      <c r="W25" s="39">
        <f t="shared" si="5"/>
        <v>1267.61565836299</v>
      </c>
      <c r="X25" s="40">
        <f t="shared" si="0"/>
        <v>8</v>
      </c>
    </row>
    <row r="26" spans="2:24" ht="12.75">
      <c r="B26" s="29">
        <v>1275.2688172043</v>
      </c>
      <c r="C26" s="30">
        <v>8</v>
      </c>
      <c r="D26" s="45">
        <f t="shared" si="1"/>
        <v>28.752107925801038</v>
      </c>
      <c r="E26" s="54" t="str">
        <f t="shared" si="4"/>
        <v>       retlw 1Ch     ;2.8ms   </v>
      </c>
      <c r="F26" s="54" t="e">
        <f t="shared" si="2"/>
        <v>#NAME?</v>
      </c>
      <c r="H26" s="53">
        <f t="shared" si="3"/>
      </c>
      <c r="W26" s="39">
        <f t="shared" si="5"/>
        <v>1275.2688172043</v>
      </c>
      <c r="X26" s="40">
        <f t="shared" si="0"/>
        <v>8</v>
      </c>
    </row>
    <row r="27" spans="2:24" ht="12.75">
      <c r="B27" s="29">
        <v>1283.03249097473</v>
      </c>
      <c r="C27" s="30">
        <v>8</v>
      </c>
      <c r="D27" s="45">
        <f t="shared" si="1"/>
        <v>28.578127930969785</v>
      </c>
      <c r="E27" s="54" t="str">
        <f t="shared" si="4"/>
        <v>       retlw 1Ch     ;2.8ms   </v>
      </c>
      <c r="F27" s="54" t="e">
        <f t="shared" si="2"/>
        <v>#NAME?</v>
      </c>
      <c r="H27" s="53">
        <f t="shared" si="3"/>
      </c>
      <c r="W27" s="39">
        <f t="shared" si="5"/>
        <v>1283.03249097473</v>
      </c>
      <c r="X27" s="40">
        <f t="shared" si="0"/>
        <v>8</v>
      </c>
    </row>
    <row r="28" spans="2:24" ht="12.75">
      <c r="B28" s="29">
        <v>1290.90909090909</v>
      </c>
      <c r="C28" s="30">
        <v>8</v>
      </c>
      <c r="D28" s="45">
        <f t="shared" si="1"/>
        <v>28.40375586854462</v>
      </c>
      <c r="E28" s="54" t="str">
        <f t="shared" si="4"/>
        <v>       retlw 1Ch     ;2.8ms   </v>
      </c>
      <c r="F28" s="54" t="e">
        <f t="shared" si="2"/>
        <v>#NAME?</v>
      </c>
      <c r="H28" s="53">
        <f t="shared" si="3"/>
      </c>
      <c r="W28" s="39">
        <f t="shared" si="5"/>
        <v>1290.90909090909</v>
      </c>
      <c r="X28" s="40">
        <f t="shared" si="0"/>
        <v>8</v>
      </c>
    </row>
    <row r="29" spans="2:24" ht="12.75">
      <c r="B29" s="29">
        <v>1298.9010989011</v>
      </c>
      <c r="C29" s="30">
        <v>8</v>
      </c>
      <c r="D29" s="45">
        <f t="shared" si="1"/>
        <v>28.228990411731502</v>
      </c>
      <c r="E29" s="54" t="str">
        <f t="shared" si="4"/>
        <v>       retlw 1Ch     ;2.8ms   </v>
      </c>
      <c r="F29" s="54" t="e">
        <f t="shared" si="2"/>
        <v>#NAME?</v>
      </c>
      <c r="H29" s="53">
        <f t="shared" si="3"/>
      </c>
      <c r="W29" s="39">
        <f t="shared" si="5"/>
        <v>1298.9010989011</v>
      </c>
      <c r="X29" s="40">
        <f t="shared" si="0"/>
        <v>8</v>
      </c>
    </row>
    <row r="30" spans="2:24" ht="12.75">
      <c r="B30" s="29">
        <v>1307.0110701107</v>
      </c>
      <c r="C30" s="30">
        <v>8</v>
      </c>
      <c r="D30" s="45">
        <f t="shared" si="1"/>
        <v>28.05383022774329</v>
      </c>
      <c r="E30" s="54" t="str">
        <f t="shared" si="4"/>
        <v>       retlw 1Ch     ;2.8ms   </v>
      </c>
      <c r="F30" s="54" t="e">
        <f t="shared" si="2"/>
        <v>#NAME?</v>
      </c>
      <c r="H30" s="53">
        <f t="shared" si="3"/>
      </c>
      <c r="W30" s="39">
        <f t="shared" si="5"/>
        <v>1307.0110701107</v>
      </c>
      <c r="X30" s="40">
        <f t="shared" si="0"/>
        <v>8</v>
      </c>
    </row>
    <row r="31" spans="2:24" ht="12.75">
      <c r="B31" s="29">
        <v>1315.24163568773</v>
      </c>
      <c r="C31" s="30">
        <v>8</v>
      </c>
      <c r="D31" s="45">
        <f t="shared" si="1"/>
        <v>27.87827397776526</v>
      </c>
      <c r="E31" s="54" t="str">
        <f t="shared" si="4"/>
        <v>       retlw 1Bh     ;2.7ms   </v>
      </c>
      <c r="F31" s="54" t="e">
        <f t="shared" si="2"/>
        <v>#NAME?</v>
      </c>
      <c r="H31" s="53">
        <f t="shared" si="3"/>
      </c>
      <c r="W31" s="39">
        <f t="shared" si="5"/>
        <v>1315.24163568773</v>
      </c>
      <c r="X31" s="40">
        <f t="shared" si="0"/>
        <v>8</v>
      </c>
    </row>
    <row r="32" spans="2:24" ht="12.75">
      <c r="B32" s="29">
        <v>1323.59550561798</v>
      </c>
      <c r="C32" s="30">
        <v>8</v>
      </c>
      <c r="D32" s="45">
        <f t="shared" si="1"/>
        <v>27.702320316921277</v>
      </c>
      <c r="E32" s="54" t="str">
        <f t="shared" si="4"/>
        <v>       retlw 1Bh     ;2.7ms   </v>
      </c>
      <c r="F32" s="54" t="e">
        <f t="shared" si="2"/>
        <v>#NAME?</v>
      </c>
      <c r="H32" s="53">
        <f t="shared" si="3"/>
      </c>
      <c r="W32" s="39">
        <f t="shared" si="5"/>
        <v>1323.59550561798</v>
      </c>
      <c r="X32" s="40">
        <f t="shared" si="0"/>
        <v>8</v>
      </c>
    </row>
    <row r="33" spans="2:24" ht="12.75">
      <c r="B33" s="29">
        <v>1332.07547169811</v>
      </c>
      <c r="C33" s="30">
        <v>8</v>
      </c>
      <c r="D33" s="45">
        <f t="shared" si="1"/>
        <v>27.525967894239912</v>
      </c>
      <c r="E33" s="54" t="str">
        <f t="shared" si="4"/>
        <v>       retlw 1Bh     ;2.7ms   </v>
      </c>
      <c r="F33" s="54" t="e">
        <f t="shared" si="2"/>
        <v>#NAME?</v>
      </c>
      <c r="H33" s="53">
        <f t="shared" si="3"/>
      </c>
      <c r="W33" s="39">
        <f t="shared" si="5"/>
        <v>1332.07547169811</v>
      </c>
      <c r="X33" s="40">
        <f t="shared" si="0"/>
        <v>8</v>
      </c>
    </row>
    <row r="34" spans="2:24" ht="12.75">
      <c r="B34" s="29">
        <v>1340.68441064639</v>
      </c>
      <c r="C34" s="30">
        <v>8</v>
      </c>
      <c r="D34" s="45">
        <f t="shared" si="1"/>
        <v>27.3492153526186</v>
      </c>
      <c r="E34" s="54" t="str">
        <f t="shared" si="4"/>
        <v>       retlw 1Bh     ;2.7ms   </v>
      </c>
      <c r="F34" s="54" t="e">
        <f t="shared" si="2"/>
        <v>#NAME?</v>
      </c>
      <c r="H34" s="53">
        <f t="shared" si="3"/>
      </c>
      <c r="W34" s="39">
        <f t="shared" si="5"/>
        <v>1340.68441064639</v>
      </c>
      <c r="X34" s="40">
        <f t="shared" si="0"/>
        <v>8</v>
      </c>
    </row>
    <row r="35" spans="2:24" ht="12.75">
      <c r="B35" s="29">
        <v>1349.42528735632</v>
      </c>
      <c r="C35" s="30">
        <v>8</v>
      </c>
      <c r="D35" s="45">
        <f t="shared" si="1"/>
        <v>27.172061328790495</v>
      </c>
      <c r="E35" s="54" t="str">
        <f t="shared" si="4"/>
        <v>       retlw 1Bh     ;2.7ms   </v>
      </c>
      <c r="F35" s="54" t="e">
        <f t="shared" si="2"/>
        <v>#NAME?</v>
      </c>
      <c r="H35" s="53">
        <f t="shared" si="3"/>
      </c>
      <c r="W35" s="39">
        <f t="shared" si="5"/>
        <v>1349.42528735632</v>
      </c>
      <c r="X35" s="40">
        <f t="shared" si="0"/>
        <v>8</v>
      </c>
    </row>
    <row r="36" spans="2:24" ht="12.75">
      <c r="B36" s="29">
        <v>1358.30115830116</v>
      </c>
      <c r="C36" s="30">
        <v>8</v>
      </c>
      <c r="D36" s="45">
        <f t="shared" si="1"/>
        <v>26.994504453287817</v>
      </c>
      <c r="E36" s="54" t="str">
        <f t="shared" si="4"/>
        <v>       retlw 1Ah     ;2.6ms   </v>
      </c>
      <c r="F36" s="54" t="e">
        <f t="shared" si="2"/>
        <v>#NAME?</v>
      </c>
      <c r="H36" s="53">
        <f t="shared" si="3"/>
      </c>
      <c r="W36" s="39">
        <f t="shared" si="5"/>
        <v>1358.30115830116</v>
      </c>
      <c r="X36" s="40">
        <f t="shared" si="0"/>
        <v>8</v>
      </c>
    </row>
    <row r="37" spans="2:24" ht="12.75">
      <c r="B37" s="29">
        <v>1367.31517509728</v>
      </c>
      <c r="C37" s="30">
        <v>8</v>
      </c>
      <c r="D37" s="45">
        <f t="shared" si="1"/>
        <v>26.81654335040782</v>
      </c>
      <c r="E37" s="54" t="str">
        <f t="shared" si="4"/>
        <v>       retlw 1Ah     ;2.6ms   </v>
      </c>
      <c r="F37" s="54" t="e">
        <f t="shared" si="2"/>
        <v>#NAME?</v>
      </c>
      <c r="H37" s="53">
        <f t="shared" si="3"/>
      </c>
      <c r="W37" s="39">
        <f t="shared" si="5"/>
        <v>1367.31517509728</v>
      </c>
      <c r="X37" s="40">
        <f t="shared" si="0"/>
        <v>8</v>
      </c>
    </row>
    <row r="38" spans="2:24" ht="12.75">
      <c r="B38" s="29">
        <v>1376.47058823529</v>
      </c>
      <c r="C38" s="30">
        <v>8</v>
      </c>
      <c r="D38" s="45">
        <f t="shared" si="1"/>
        <v>26.63817663817671</v>
      </c>
      <c r="E38" s="54" t="str">
        <f t="shared" si="4"/>
        <v>       retlw 1Ah     ;2.6ms   </v>
      </c>
      <c r="F38" s="54" t="e">
        <f t="shared" si="2"/>
        <v>#NAME?</v>
      </c>
      <c r="H38" s="53">
        <f t="shared" si="3"/>
      </c>
      <c r="W38" s="39">
        <f t="shared" si="5"/>
        <v>1376.47058823529</v>
      </c>
      <c r="X38" s="40">
        <f t="shared" si="0"/>
        <v>8</v>
      </c>
    </row>
    <row r="39" spans="2:24" ht="12.75">
      <c r="B39" s="29">
        <v>1385.77075098814</v>
      </c>
      <c r="C39" s="30">
        <v>8</v>
      </c>
      <c r="D39" s="45">
        <f t="shared" si="1"/>
        <v>26.459402928313413</v>
      </c>
      <c r="E39" s="54" t="str">
        <f t="shared" si="4"/>
        <v>       retlw 1Ah     ;2.6ms   </v>
      </c>
      <c r="F39" s="54" t="e">
        <f t="shared" si="2"/>
        <v>#NAME?</v>
      </c>
      <c r="H39" s="53">
        <f t="shared" si="3"/>
      </c>
      <c r="W39" s="39">
        <f t="shared" si="5"/>
        <v>1385.77075098814</v>
      </c>
      <c r="X39" s="40">
        <f t="shared" si="0"/>
        <v>8</v>
      </c>
    </row>
    <row r="40" spans="2:24" ht="12.75">
      <c r="B40" s="29">
        <v>1395.21912350598</v>
      </c>
      <c r="C40" s="30">
        <v>8</v>
      </c>
      <c r="D40" s="45">
        <f t="shared" si="1"/>
        <v>26.28022082619448</v>
      </c>
      <c r="E40" s="54" t="str">
        <f t="shared" si="4"/>
        <v>       retlw 1Ah     ;2.6ms   </v>
      </c>
      <c r="F40" s="54" t="e">
        <f t="shared" si="2"/>
        <v>#NAME?</v>
      </c>
      <c r="H40" s="53">
        <f t="shared" si="3"/>
      </c>
      <c r="W40" s="39">
        <f t="shared" si="5"/>
        <v>1395.21912350598</v>
      </c>
      <c r="X40" s="40">
        <f t="shared" si="0"/>
        <v>8</v>
      </c>
    </row>
    <row r="41" spans="2:24" ht="12.75">
      <c r="B41" s="29">
        <v>1404.81927710843</v>
      </c>
      <c r="C41" s="30">
        <v>8</v>
      </c>
      <c r="D41" s="45">
        <f t="shared" si="1"/>
        <v>26.100628930817678</v>
      </c>
      <c r="E41" s="54" t="str">
        <f t="shared" si="4"/>
        <v>       retlw 1Ah     ;2.6ms   </v>
      </c>
      <c r="F41" s="54" t="e">
        <f t="shared" si="2"/>
        <v>#NAME?</v>
      </c>
      <c r="H41" s="53">
        <f t="shared" si="3"/>
      </c>
      <c r="W41" s="39">
        <f t="shared" si="5"/>
        <v>1404.81927710843</v>
      </c>
      <c r="X41" s="40">
        <f t="shared" si="0"/>
        <v>8</v>
      </c>
    </row>
    <row r="42" spans="2:24" ht="12.75">
      <c r="B42" s="29">
        <v>1414.57489878543</v>
      </c>
      <c r="C42" s="30">
        <v>8</v>
      </c>
      <c r="D42" s="45">
        <f t="shared" si="1"/>
        <v>25.92062583476427</v>
      </c>
      <c r="E42" s="54" t="str">
        <f t="shared" si="4"/>
        <v>       retlw 19h     ;2.5ms   </v>
      </c>
      <c r="F42" s="54" t="e">
        <f t="shared" si="2"/>
        <v>#NAME?</v>
      </c>
      <c r="H42" s="53">
        <f t="shared" si="3"/>
      </c>
      <c r="W42" s="39">
        <f t="shared" si="5"/>
        <v>1414.57489878543</v>
      </c>
      <c r="X42" s="40">
        <f t="shared" si="0"/>
        <v>8</v>
      </c>
    </row>
    <row r="43" spans="2:24" ht="12.75">
      <c r="B43" s="29">
        <v>1424.48979591837</v>
      </c>
      <c r="C43" s="30">
        <v>8</v>
      </c>
      <c r="D43" s="45">
        <f t="shared" si="1"/>
        <v>25.740210124164232</v>
      </c>
      <c r="E43" s="54" t="str">
        <f t="shared" si="4"/>
        <v>       retlw 19h     ;2.5ms   </v>
      </c>
      <c r="F43" s="54" t="e">
        <f t="shared" si="2"/>
        <v>#NAME?</v>
      </c>
      <c r="H43" s="53">
        <f t="shared" si="3"/>
      </c>
      <c r="W43" s="39">
        <f t="shared" si="5"/>
        <v>1424.48979591837</v>
      </c>
      <c r="X43" s="40">
        <f t="shared" si="0"/>
        <v>8</v>
      </c>
    </row>
    <row r="44" spans="2:24" ht="12.75">
      <c r="B44" s="29">
        <v>1434.56790123457</v>
      </c>
      <c r="C44" s="30">
        <v>8</v>
      </c>
      <c r="D44" s="45">
        <f t="shared" si="1"/>
        <v>25.559380378657455</v>
      </c>
      <c r="E44" s="54" t="str">
        <f t="shared" si="4"/>
        <v>       retlw 19h     ;2.5ms   </v>
      </c>
      <c r="F44" s="54" t="e">
        <f t="shared" si="2"/>
        <v>#NAME?</v>
      </c>
      <c r="H44" s="53">
        <f t="shared" si="3"/>
      </c>
      <c r="W44" s="39">
        <f t="shared" si="5"/>
        <v>1434.56790123457</v>
      </c>
      <c r="X44" s="40">
        <f t="shared" si="0"/>
        <v>8</v>
      </c>
    </row>
    <row r="45" spans="2:24" ht="12.75">
      <c r="B45" s="29">
        <v>1444.8132780083</v>
      </c>
      <c r="C45" s="30">
        <v>8</v>
      </c>
      <c r="D45" s="45">
        <f t="shared" si="1"/>
        <v>25.378135171357435</v>
      </c>
      <c r="E45" s="54" t="str">
        <f t="shared" si="4"/>
        <v>       retlw 19h     ;2.5ms   </v>
      </c>
      <c r="F45" s="54" t="e">
        <f t="shared" si="2"/>
        <v>#NAME?</v>
      </c>
      <c r="H45" s="53">
        <f t="shared" si="3"/>
      </c>
      <c r="W45" s="39">
        <f t="shared" si="5"/>
        <v>1444.8132780083</v>
      </c>
      <c r="X45" s="40">
        <f t="shared" si="0"/>
        <v>8</v>
      </c>
    </row>
    <row r="46" spans="2:24" ht="12.75">
      <c r="B46" s="29">
        <v>1455.23012552301</v>
      </c>
      <c r="C46" s="30">
        <v>8</v>
      </c>
      <c r="D46" s="45">
        <f t="shared" si="1"/>
        <v>25.19647306881354</v>
      </c>
      <c r="E46" s="54" t="str">
        <f t="shared" si="4"/>
        <v>       retlw 19h     ;2.5ms   </v>
      </c>
      <c r="F46" s="54" t="e">
        <f t="shared" si="2"/>
        <v>#NAME?</v>
      </c>
      <c r="H46" s="53">
        <f t="shared" si="3"/>
      </c>
      <c r="W46" s="39">
        <f t="shared" si="5"/>
        <v>1455.23012552301</v>
      </c>
      <c r="X46" s="40">
        <f t="shared" si="0"/>
        <v>8</v>
      </c>
    </row>
    <row r="47" spans="2:24" ht="12.75">
      <c r="B47" s="29">
        <v>1465.82278481013</v>
      </c>
      <c r="C47" s="30">
        <v>8</v>
      </c>
      <c r="D47" s="45">
        <f t="shared" si="1"/>
        <v>25.01439263097288</v>
      </c>
      <c r="E47" s="54" t="str">
        <f t="shared" si="4"/>
        <v>       retlw 19h     ;2.5ms   </v>
      </c>
      <c r="F47" s="54" t="e">
        <f t="shared" si="2"/>
        <v>#NAME?</v>
      </c>
      <c r="H47" s="53">
        <f t="shared" si="3"/>
      </c>
      <c r="W47" s="39">
        <f t="shared" si="5"/>
        <v>1465.82278481013</v>
      </c>
      <c r="X47" s="40">
        <f t="shared" si="0"/>
        <v>8</v>
      </c>
    </row>
    <row r="48" spans="2:24" ht="12.75">
      <c r="B48" s="29">
        <v>1476.59574468085</v>
      </c>
      <c r="C48" s="30">
        <v>8</v>
      </c>
      <c r="D48" s="45">
        <f t="shared" si="1"/>
        <v>24.831892411143148</v>
      </c>
      <c r="E48" s="54" t="str">
        <f t="shared" si="4"/>
        <v>       retlw 18h     ;2.4ms   </v>
      </c>
      <c r="F48" s="54" t="e">
        <f t="shared" si="2"/>
        <v>#NAME?</v>
      </c>
      <c r="H48" s="53">
        <f t="shared" si="3"/>
      </c>
      <c r="W48" s="39">
        <f t="shared" si="5"/>
        <v>1476.59574468085</v>
      </c>
      <c r="X48" s="40">
        <f aca="true" t="shared" si="6" ref="X48:X79">IF(W48&gt;$D$8,$C$17,C48+$D$10)</f>
        <v>8</v>
      </c>
    </row>
    <row r="49" spans="2:24" ht="12.75">
      <c r="B49" s="29">
        <v>1487.55364806867</v>
      </c>
      <c r="C49" s="30">
        <v>8</v>
      </c>
      <c r="D49" s="45">
        <f aca="true" t="shared" si="7" ref="D49:D80">(($D$6*2)*60*1000000/(B49*2)/360-(C49+$D$10)*2*60*1000000/(B49*2)/360)/100</f>
        <v>24.648970955953054</v>
      </c>
      <c r="E49" s="54" t="str">
        <f t="shared" si="4"/>
        <v>       retlw 18h     ;2.4ms   </v>
      </c>
      <c r="F49" s="54" t="e">
        <f aca="true" t="shared" si="8" ref="F49:F80">IF(B49&lt;$D$8,IF(D49&gt;10,CONCATENATE("       ",$E$14,DEC2HEX(D49,2),$E$15,$A$143,TRUNC(D49/10,1),$A$150),CONCATENATE("       ",$E$14,DEC2HEX(D49),$E$15,$A$143,ROUND(D49/10,1),$A$150,INT(B49),$B$14)),$E$17)</f>
        <v>#NAME?</v>
      </c>
      <c r="H49" s="53">
        <f t="shared" si="3"/>
      </c>
      <c r="W49" s="39">
        <f t="shared" si="5"/>
        <v>1487.55364806867</v>
      </c>
      <c r="X49" s="40">
        <f t="shared" si="6"/>
        <v>8</v>
      </c>
    </row>
    <row r="50" spans="2:24" ht="12.75">
      <c r="B50" s="29">
        <v>1498.7012987013</v>
      </c>
      <c r="C50" s="30">
        <v>8</v>
      </c>
      <c r="D50" s="45">
        <f t="shared" si="7"/>
        <v>24.465626805314827</v>
      </c>
      <c r="E50" s="54" t="str">
        <f t="shared" si="4"/>
        <v>       retlw 18h     ;2.4ms   </v>
      </c>
      <c r="F50" s="54" t="e">
        <f t="shared" si="8"/>
        <v>#NAME?</v>
      </c>
      <c r="H50" s="53">
        <f t="shared" si="3"/>
      </c>
      <c r="W50" s="39">
        <f t="shared" si="5"/>
        <v>1498.7012987013</v>
      </c>
      <c r="X50" s="40">
        <f t="shared" si="6"/>
        <v>8</v>
      </c>
    </row>
    <row r="51" spans="2:24" ht="12.75">
      <c r="B51" s="29">
        <v>1510.04366812227</v>
      </c>
      <c r="C51" s="30">
        <v>8</v>
      </c>
      <c r="D51" s="45">
        <f t="shared" si="7"/>
        <v>24.28185849238482</v>
      </c>
      <c r="E51" s="54" t="str">
        <f t="shared" si="4"/>
        <v>       retlw 18h     ;2.4ms   </v>
      </c>
      <c r="F51" s="54" t="e">
        <f t="shared" si="8"/>
        <v>#NAME?</v>
      </c>
      <c r="H51" s="53">
        <f t="shared" si="3"/>
      </c>
      <c r="W51" s="39">
        <f t="shared" si="5"/>
        <v>1510.04366812227</v>
      </c>
      <c r="X51" s="40">
        <f t="shared" si="6"/>
        <v>8</v>
      </c>
    </row>
    <row r="52" spans="2:24" ht="12.75">
      <c r="B52" s="29">
        <v>1521.5859030837</v>
      </c>
      <c r="C52" s="30">
        <v>8.07</v>
      </c>
      <c r="D52" s="45">
        <f t="shared" si="7"/>
        <v>24.02099015634048</v>
      </c>
      <c r="E52" s="54" t="str">
        <f t="shared" si="4"/>
        <v>       retlw 18h     ;2.4ms   </v>
      </c>
      <c r="F52" s="54" t="e">
        <f t="shared" si="8"/>
        <v>#NAME?</v>
      </c>
      <c r="H52" s="53">
        <f t="shared" si="3"/>
      </c>
      <c r="W52" s="39">
        <f t="shared" si="5"/>
        <v>1521.5859030837</v>
      </c>
      <c r="X52" s="40">
        <f t="shared" si="6"/>
        <v>8.07</v>
      </c>
    </row>
    <row r="53" spans="2:24" ht="12.75">
      <c r="B53" s="29">
        <v>1533.33333333333</v>
      </c>
      <c r="C53" s="30">
        <v>8.14</v>
      </c>
      <c r="D53" s="45">
        <f t="shared" si="7"/>
        <v>23.76086956521744</v>
      </c>
      <c r="E53" s="54" t="str">
        <f t="shared" si="4"/>
        <v>       retlw 17h     ;2.3ms   </v>
      </c>
      <c r="F53" s="54" t="e">
        <f t="shared" si="8"/>
        <v>#NAME?</v>
      </c>
      <c r="H53" s="53">
        <f t="shared" si="3"/>
      </c>
      <c r="W53" s="39">
        <f t="shared" si="5"/>
        <v>1533.33333333333</v>
      </c>
      <c r="X53" s="40">
        <f t="shared" si="6"/>
        <v>8.14</v>
      </c>
    </row>
    <row r="54" spans="2:24" ht="12.75">
      <c r="B54" s="29">
        <v>1545.29147982063</v>
      </c>
      <c r="C54" s="30">
        <v>8.21</v>
      </c>
      <c r="D54" s="45">
        <f t="shared" si="7"/>
        <v>23.501499322886403</v>
      </c>
      <c r="E54" s="54" t="str">
        <f t="shared" si="4"/>
        <v>       retlw 17h     ;2.3ms   </v>
      </c>
      <c r="F54" s="54" t="e">
        <f t="shared" si="8"/>
        <v>#NAME?</v>
      </c>
      <c r="H54" s="53">
        <f t="shared" si="3"/>
      </c>
      <c r="W54" s="39">
        <f t="shared" si="5"/>
        <v>1545.29147982063</v>
      </c>
      <c r="X54" s="40">
        <f t="shared" si="6"/>
        <v>8.21</v>
      </c>
    </row>
    <row r="55" spans="2:24" ht="12.75">
      <c r="B55" s="29">
        <v>1557.46606334842</v>
      </c>
      <c r="C55" s="30">
        <v>8.28</v>
      </c>
      <c r="D55" s="45">
        <f t="shared" si="7"/>
        <v>23.242882045322432</v>
      </c>
      <c r="E55" s="54" t="str">
        <f t="shared" si="4"/>
        <v>       retlw 17h     ;2.3ms   </v>
      </c>
      <c r="F55" s="54" t="e">
        <f t="shared" si="8"/>
        <v>#NAME?</v>
      </c>
      <c r="H55" s="53">
        <f t="shared" si="3"/>
      </c>
      <c r="W55" s="39">
        <f t="shared" si="5"/>
        <v>1557.46606334842</v>
      </c>
      <c r="X55" s="40">
        <f t="shared" si="6"/>
        <v>8.28</v>
      </c>
    </row>
    <row r="56" spans="2:24" ht="12.75">
      <c r="B56" s="29">
        <v>1569.86301369863</v>
      </c>
      <c r="C56" s="30">
        <v>8.35</v>
      </c>
      <c r="D56" s="45">
        <f t="shared" si="7"/>
        <v>22.985020360674806</v>
      </c>
      <c r="E56" s="54" t="str">
        <f t="shared" si="4"/>
        <v>       retlw 16h     ;2.2ms   </v>
      </c>
      <c r="F56" s="54" t="e">
        <f t="shared" si="8"/>
        <v>#NAME?</v>
      </c>
      <c r="H56" s="53">
        <f t="shared" si="3"/>
      </c>
      <c r="W56" s="39">
        <f t="shared" si="5"/>
        <v>1569.86301369863</v>
      </c>
      <c r="X56" s="40">
        <f t="shared" si="6"/>
        <v>8.35</v>
      </c>
    </row>
    <row r="57" spans="2:24" ht="12.75">
      <c r="B57" s="29">
        <v>1582.48847926267</v>
      </c>
      <c r="C57" s="30">
        <v>8.42</v>
      </c>
      <c r="D57" s="45">
        <f t="shared" si="7"/>
        <v>22.727916909338038</v>
      </c>
      <c r="E57" s="54" t="str">
        <f t="shared" si="4"/>
        <v>       retlw 16h     ;2.2ms   </v>
      </c>
      <c r="F57" s="54" t="e">
        <f t="shared" si="8"/>
        <v>#NAME?</v>
      </c>
      <c r="H57" s="53">
        <f t="shared" si="3"/>
      </c>
      <c r="W57" s="39">
        <f t="shared" si="5"/>
        <v>1582.48847926267</v>
      </c>
      <c r="X57" s="40">
        <f t="shared" si="6"/>
        <v>8.42</v>
      </c>
    </row>
    <row r="58" spans="2:24" ht="12.75">
      <c r="B58" s="29">
        <v>1595.3488372093</v>
      </c>
      <c r="C58" s="30">
        <v>8.5</v>
      </c>
      <c r="D58" s="45">
        <f t="shared" si="7"/>
        <v>22.461127308066114</v>
      </c>
      <c r="E58" s="54" t="str">
        <f t="shared" si="4"/>
        <v>       retlw 16h     ;2.2ms   </v>
      </c>
      <c r="F58" s="54" t="e">
        <f t="shared" si="8"/>
        <v>#NAME?</v>
      </c>
      <c r="H58" s="53">
        <f t="shared" si="3"/>
      </c>
      <c r="W58" s="39">
        <f t="shared" si="5"/>
        <v>1595.3488372093</v>
      </c>
      <c r="X58" s="40">
        <f t="shared" si="6"/>
        <v>8.5</v>
      </c>
    </row>
    <row r="59" spans="2:24" ht="12.75">
      <c r="B59" s="29">
        <v>1608.45070422535</v>
      </c>
      <c r="C59" s="30">
        <v>8.57</v>
      </c>
      <c r="D59" s="45">
        <f t="shared" si="7"/>
        <v>22.20563339171048</v>
      </c>
      <c r="E59" s="54" t="str">
        <f t="shared" si="4"/>
        <v>       retlw 16h     ;2.2ms   </v>
      </c>
      <c r="F59" s="54" t="e">
        <f t="shared" si="8"/>
        <v>#NAME?</v>
      </c>
      <c r="H59" s="53">
        <f t="shared" si="3"/>
      </c>
      <c r="W59" s="39">
        <f t="shared" si="5"/>
        <v>1608.45070422535</v>
      </c>
      <c r="X59" s="40">
        <f t="shared" si="6"/>
        <v>8.57</v>
      </c>
    </row>
    <row r="60" spans="2:24" ht="12.75">
      <c r="B60" s="29">
        <v>1621.8009478673</v>
      </c>
      <c r="C60" s="30">
        <v>8.64</v>
      </c>
      <c r="D60" s="45">
        <f t="shared" si="7"/>
        <v>21.950905902980693</v>
      </c>
      <c r="E60" s="54" t="str">
        <f t="shared" si="4"/>
        <v>       retlw 15h     ;2.1ms   </v>
      </c>
      <c r="F60" s="54" t="e">
        <f t="shared" si="8"/>
        <v>#NAME?</v>
      </c>
      <c r="H60" s="53">
        <f t="shared" si="3"/>
      </c>
      <c r="W60" s="39">
        <f t="shared" si="5"/>
        <v>1621.8009478673</v>
      </c>
      <c r="X60" s="40">
        <f t="shared" si="6"/>
        <v>8.64</v>
      </c>
    </row>
    <row r="61" spans="2:24" ht="12.75">
      <c r="B61" s="29">
        <v>1635.40669856459</v>
      </c>
      <c r="C61" s="30">
        <v>8.71</v>
      </c>
      <c r="D61" s="45">
        <f t="shared" si="7"/>
        <v>21.69694753267022</v>
      </c>
      <c r="E61" s="54" t="str">
        <f t="shared" si="4"/>
        <v>       retlw 15h     ;2.1ms   </v>
      </c>
      <c r="F61" s="54" t="e">
        <f t="shared" si="8"/>
        <v>#NAME?</v>
      </c>
      <c r="H61" s="53">
        <f t="shared" si="3"/>
      </c>
      <c r="W61" s="39">
        <f t="shared" si="5"/>
        <v>1635.40669856459</v>
      </c>
      <c r="X61" s="40">
        <f t="shared" si="6"/>
        <v>8.71</v>
      </c>
    </row>
    <row r="62" spans="2:24" ht="12.75">
      <c r="B62" s="29">
        <v>1649.27536231884</v>
      </c>
      <c r="C62" s="30">
        <v>8.78</v>
      </c>
      <c r="D62" s="45">
        <f t="shared" si="7"/>
        <v>21.443760984182788</v>
      </c>
      <c r="E62" s="54" t="str">
        <f t="shared" si="4"/>
        <v>       retlw 15h     ;2.1ms   </v>
      </c>
      <c r="F62" s="54" t="e">
        <f t="shared" si="8"/>
        <v>#NAME?</v>
      </c>
      <c r="H62" s="53">
        <f t="shared" si="3"/>
      </c>
      <c r="W62" s="39">
        <f t="shared" si="5"/>
        <v>1649.27536231884</v>
      </c>
      <c r="X62" s="40">
        <f t="shared" si="6"/>
        <v>8.78</v>
      </c>
    </row>
    <row r="63" spans="2:24" ht="12.75">
      <c r="B63" s="29">
        <v>1663.41463414634</v>
      </c>
      <c r="C63" s="30">
        <v>8.85</v>
      </c>
      <c r="D63" s="45">
        <f t="shared" si="7"/>
        <v>21.19134897360706</v>
      </c>
      <c r="E63" s="54" t="str">
        <f t="shared" si="4"/>
        <v>       retlw 15h     ;2.1ms   </v>
      </c>
      <c r="F63" s="54" t="e">
        <f t="shared" si="8"/>
        <v>#NAME?</v>
      </c>
      <c r="H63" s="53">
        <f t="shared" si="3"/>
      </c>
      <c r="W63" s="39">
        <f t="shared" si="5"/>
        <v>1663.41463414634</v>
      </c>
      <c r="X63" s="40">
        <f t="shared" si="6"/>
        <v>8.85</v>
      </c>
    </row>
    <row r="64" spans="2:24" ht="12.75">
      <c r="B64" s="29">
        <v>1677.83251231527</v>
      </c>
      <c r="C64" s="30">
        <v>8.92</v>
      </c>
      <c r="D64" s="45">
        <f t="shared" si="7"/>
        <v>20.939714229790578</v>
      </c>
      <c r="E64" s="54" t="str">
        <f t="shared" si="4"/>
        <v>       retlw 14h     ;2ms   </v>
      </c>
      <c r="F64" s="54" t="e">
        <f t="shared" si="8"/>
        <v>#NAME?</v>
      </c>
      <c r="H64" s="53">
        <f t="shared" si="3"/>
      </c>
      <c r="W64" s="39">
        <f t="shared" si="5"/>
        <v>1677.83251231527</v>
      </c>
      <c r="X64" s="40">
        <f t="shared" si="6"/>
        <v>8.92</v>
      </c>
    </row>
    <row r="65" spans="2:24" ht="12.75">
      <c r="B65" s="29">
        <v>1692.53731343284</v>
      </c>
      <c r="C65" s="30">
        <v>9</v>
      </c>
      <c r="D65" s="45">
        <f t="shared" si="7"/>
        <v>20.679012345678963</v>
      </c>
      <c r="E65" s="54" t="str">
        <f t="shared" si="4"/>
        <v>       retlw 14h     ;2ms   </v>
      </c>
      <c r="F65" s="54" t="e">
        <f t="shared" si="8"/>
        <v>#NAME?</v>
      </c>
      <c r="H65" s="53">
        <f t="shared" si="3"/>
      </c>
      <c r="W65" s="39">
        <f t="shared" si="5"/>
        <v>1692.53731343284</v>
      </c>
      <c r="X65" s="40">
        <f t="shared" si="6"/>
        <v>9</v>
      </c>
    </row>
    <row r="66" spans="2:24" ht="12.75">
      <c r="B66" s="29">
        <v>1707.53768844221</v>
      </c>
      <c r="C66" s="30">
        <v>9.07</v>
      </c>
      <c r="D66" s="45">
        <f t="shared" si="7"/>
        <v>20.429026878556023</v>
      </c>
      <c r="E66" s="54" t="str">
        <f t="shared" si="4"/>
        <v>       retlw 14h     ;2ms   </v>
      </c>
      <c r="F66" s="54" t="e">
        <f t="shared" si="8"/>
        <v>#NAME?</v>
      </c>
      <c r="H66" s="53">
        <f t="shared" si="3"/>
      </c>
      <c r="W66" s="39">
        <f t="shared" si="5"/>
        <v>1707.53768844221</v>
      </c>
      <c r="X66" s="40">
        <f t="shared" si="6"/>
        <v>9.07</v>
      </c>
    </row>
    <row r="67" spans="2:24" ht="12.75">
      <c r="B67" s="29">
        <v>1722.84263959391</v>
      </c>
      <c r="C67" s="30">
        <v>9.14</v>
      </c>
      <c r="D67" s="45">
        <f t="shared" si="7"/>
        <v>20.179827145943804</v>
      </c>
      <c r="E67" s="54" t="str">
        <f t="shared" si="4"/>
        <v>       retlw 14h     ;2ms   </v>
      </c>
      <c r="F67" s="54" t="e">
        <f t="shared" si="8"/>
        <v>#NAME?</v>
      </c>
      <c r="H67" s="53">
        <f t="shared" si="3"/>
      </c>
      <c r="W67" s="39">
        <f t="shared" si="5"/>
        <v>1722.84263959391</v>
      </c>
      <c r="X67" s="40">
        <f t="shared" si="6"/>
        <v>9.14</v>
      </c>
    </row>
    <row r="68" spans="2:24" ht="12.75">
      <c r="B68" s="29">
        <v>1738.46153846154</v>
      </c>
      <c r="C68" s="30">
        <v>9.21</v>
      </c>
      <c r="D68" s="45">
        <f t="shared" si="7"/>
        <v>19.931415929203524</v>
      </c>
      <c r="E68" s="54" t="str">
        <f t="shared" si="4"/>
        <v>       retlw 13h     ;1.9ms   </v>
      </c>
      <c r="F68" s="54" t="e">
        <f t="shared" si="8"/>
        <v>#NAME?</v>
      </c>
      <c r="H68" s="53">
        <f t="shared" si="3"/>
      </c>
      <c r="W68" s="39">
        <f t="shared" si="5"/>
        <v>1738.46153846154</v>
      </c>
      <c r="X68" s="40">
        <f t="shared" si="6"/>
        <v>9.21</v>
      </c>
    </row>
    <row r="69" spans="2:24" ht="12.75">
      <c r="B69" s="29">
        <v>1754.40414507772</v>
      </c>
      <c r="C69" s="30">
        <v>9.28</v>
      </c>
      <c r="D69" s="45">
        <f t="shared" si="7"/>
        <v>19.683796022839143</v>
      </c>
      <c r="E69" s="54" t="str">
        <f t="shared" si="4"/>
        <v>       retlw 13h     ;1.9ms   </v>
      </c>
      <c r="F69" s="54" t="e">
        <f t="shared" si="8"/>
        <v>#NAME?</v>
      </c>
      <c r="H69" s="53">
        <f t="shared" si="3"/>
      </c>
      <c r="W69" s="39">
        <f t="shared" si="5"/>
        <v>1754.40414507772</v>
      </c>
      <c r="X69" s="40">
        <f t="shared" si="6"/>
        <v>9.28</v>
      </c>
    </row>
    <row r="70" spans="2:24" ht="12.75">
      <c r="B70" s="29">
        <v>1770.68062827225</v>
      </c>
      <c r="C70" s="30">
        <v>9.35</v>
      </c>
      <c r="D70" s="45">
        <f t="shared" si="7"/>
        <v>19.436970234575213</v>
      </c>
      <c r="E70" s="54" t="str">
        <f t="shared" si="4"/>
        <v>       retlw 13h     ;1.9ms   </v>
      </c>
      <c r="F70" s="54" t="e">
        <f t="shared" si="8"/>
        <v>#NAME?</v>
      </c>
      <c r="H70" s="53">
        <f t="shared" si="3"/>
      </c>
      <c r="W70" s="39">
        <f t="shared" si="5"/>
        <v>1770.68062827225</v>
      </c>
      <c r="X70" s="40">
        <f t="shared" si="6"/>
        <v>9.35</v>
      </c>
    </row>
    <row r="71" spans="2:24" ht="12.75">
      <c r="B71" s="29">
        <v>1787.30158730159</v>
      </c>
      <c r="C71" s="30">
        <v>9.42</v>
      </c>
      <c r="D71" s="45">
        <f t="shared" si="7"/>
        <v>19.19094138543514</v>
      </c>
      <c r="E71" s="54" t="str">
        <f t="shared" si="4"/>
        <v>       retlw 13h     ;1.9ms   </v>
      </c>
      <c r="F71" s="54" t="e">
        <f t="shared" si="8"/>
        <v>#NAME?</v>
      </c>
      <c r="H71" s="53">
        <f t="shared" si="3"/>
      </c>
      <c r="W71" s="39">
        <f t="shared" si="5"/>
        <v>1787.30158730159</v>
      </c>
      <c r="X71" s="40">
        <f t="shared" si="6"/>
        <v>9.42</v>
      </c>
    </row>
    <row r="72" spans="2:24" ht="12.75">
      <c r="B72" s="29">
        <v>1804.27807486631</v>
      </c>
      <c r="C72" s="30">
        <v>9.5</v>
      </c>
      <c r="D72" s="45">
        <f t="shared" si="7"/>
        <v>18.936475004939737</v>
      </c>
      <c r="E72" s="54" t="str">
        <f t="shared" si="4"/>
        <v>       retlw 12h     ;1.8ms   </v>
      </c>
      <c r="F72" s="54" t="e">
        <f t="shared" si="8"/>
        <v>#NAME?</v>
      </c>
      <c r="H72" s="53">
        <f t="shared" si="3"/>
      </c>
      <c r="W72" s="39">
        <f t="shared" si="5"/>
        <v>1804.27807486631</v>
      </c>
      <c r="X72" s="40">
        <f t="shared" si="6"/>
        <v>9.5</v>
      </c>
    </row>
    <row r="73" spans="2:24" ht="12.75">
      <c r="B73" s="29">
        <v>1821.62162162162</v>
      </c>
      <c r="C73" s="30">
        <v>9.63</v>
      </c>
      <c r="D73" s="45">
        <f t="shared" si="7"/>
        <v>18.6372403560831</v>
      </c>
      <c r="E73" s="54" t="str">
        <f t="shared" si="4"/>
        <v>       retlw 12h     ;1.8ms   </v>
      </c>
      <c r="F73" s="54" t="e">
        <f t="shared" si="8"/>
        <v>#NAME?</v>
      </c>
      <c r="H73" s="53">
        <f t="shared" si="3"/>
      </c>
      <c r="W73" s="39">
        <f t="shared" si="5"/>
        <v>1821.62162162162</v>
      </c>
      <c r="X73" s="40">
        <f t="shared" si="6"/>
        <v>9.63</v>
      </c>
    </row>
    <row r="74" spans="2:24" ht="12.75">
      <c r="B74" s="29">
        <v>1839.34426229508</v>
      </c>
      <c r="C74" s="30">
        <v>9.76</v>
      </c>
      <c r="D74" s="45">
        <f t="shared" si="7"/>
        <v>18.33986928104577</v>
      </c>
      <c r="E74" s="54" t="str">
        <f t="shared" si="4"/>
        <v>       retlw 12h     ;1.8ms   </v>
      </c>
      <c r="F74" s="54" t="e">
        <f t="shared" si="8"/>
        <v>#NAME?</v>
      </c>
      <c r="H74" s="53">
        <f t="shared" si="3"/>
      </c>
      <c r="W74" s="39">
        <f t="shared" si="5"/>
        <v>1839.34426229508</v>
      </c>
      <c r="X74" s="40">
        <f t="shared" si="6"/>
        <v>9.76</v>
      </c>
    </row>
    <row r="75" spans="2:24" ht="12.75">
      <c r="B75" s="29">
        <v>1857.45856353591</v>
      </c>
      <c r="C75" s="30">
        <v>9.9</v>
      </c>
      <c r="D75" s="45">
        <f t="shared" si="7"/>
        <v>18.035395597858436</v>
      </c>
      <c r="E75" s="54" t="str">
        <f t="shared" si="4"/>
        <v>       retlw 12h     ;1.8ms   </v>
      </c>
      <c r="F75" s="54" t="e">
        <f t="shared" si="8"/>
        <v>#NAME?</v>
      </c>
      <c r="H75" s="53">
        <f t="shared" si="3"/>
      </c>
      <c r="W75" s="39">
        <f t="shared" si="5"/>
        <v>1857.45856353591</v>
      </c>
      <c r="X75" s="40">
        <f t="shared" si="6"/>
        <v>9.9</v>
      </c>
    </row>
    <row r="76" spans="2:24" ht="12.75">
      <c r="B76" s="29">
        <v>1875.97765363129</v>
      </c>
      <c r="C76" s="30">
        <v>10.03</v>
      </c>
      <c r="D76" s="45">
        <f t="shared" si="7"/>
        <v>17.74186023426638</v>
      </c>
      <c r="E76" s="54" t="str">
        <f t="shared" si="4"/>
        <v>       retlw 11h     ;1.7ms   </v>
      </c>
      <c r="F76" s="54" t="e">
        <f t="shared" si="8"/>
        <v>#NAME?</v>
      </c>
      <c r="H76" s="53">
        <f t="shared" si="3"/>
      </c>
      <c r="W76" s="39">
        <f t="shared" si="5"/>
        <v>1875.97765363129</v>
      </c>
      <c r="X76" s="40">
        <f t="shared" si="6"/>
        <v>10.03</v>
      </c>
    </row>
    <row r="77" spans="2:24" ht="12.75">
      <c r="B77" s="29">
        <v>1894.91525423729</v>
      </c>
      <c r="C77" s="30">
        <v>10.17</v>
      </c>
      <c r="D77" s="45">
        <f t="shared" si="7"/>
        <v>17.441413237924852</v>
      </c>
      <c r="E77" s="54" t="str">
        <f t="shared" si="4"/>
        <v>       retlw 11h     ;1.7ms   </v>
      </c>
      <c r="F77" s="54" t="e">
        <f t="shared" si="8"/>
        <v>#NAME?</v>
      </c>
      <c r="H77" s="53">
        <f t="shared" si="3"/>
      </c>
      <c r="W77" s="39">
        <f t="shared" si="5"/>
        <v>1894.91525423729</v>
      </c>
      <c r="X77" s="40">
        <f t="shared" si="6"/>
        <v>10.17</v>
      </c>
    </row>
    <row r="78" spans="2:24" ht="12.75">
      <c r="B78" s="29">
        <v>1914.28571428571</v>
      </c>
      <c r="C78" s="30">
        <v>10.3</v>
      </c>
      <c r="D78" s="45">
        <f t="shared" si="7"/>
        <v>17.15174129353238</v>
      </c>
      <c r="E78" s="54" t="str">
        <f t="shared" si="4"/>
        <v>       retlw 11h     ;1.7ms   </v>
      </c>
      <c r="F78" s="54" t="e">
        <f t="shared" si="8"/>
        <v>#NAME?</v>
      </c>
      <c r="H78" s="53">
        <f t="shared" si="3"/>
      </c>
      <c r="W78" s="39">
        <f t="shared" si="5"/>
        <v>1914.28571428571</v>
      </c>
      <c r="X78" s="40">
        <f t="shared" si="6"/>
        <v>10.3</v>
      </c>
    </row>
    <row r="79" spans="2:24" ht="12.75">
      <c r="B79" s="29">
        <v>1934.10404624277</v>
      </c>
      <c r="C79" s="30">
        <v>10.44</v>
      </c>
      <c r="D79" s="45">
        <f t="shared" si="7"/>
        <v>16.855349671249293</v>
      </c>
      <c r="E79" s="54" t="str">
        <f t="shared" si="4"/>
        <v>       retlw 10h     ;1.6ms   </v>
      </c>
      <c r="F79" s="54" t="e">
        <f t="shared" si="8"/>
        <v>#NAME?</v>
      </c>
      <c r="H79" s="53">
        <f t="shared" si="3"/>
      </c>
      <c r="W79" s="39">
        <f t="shared" si="5"/>
        <v>1934.10404624277</v>
      </c>
      <c r="X79" s="40">
        <f t="shared" si="6"/>
        <v>10.44</v>
      </c>
    </row>
    <row r="80" spans="2:24" ht="12.75">
      <c r="B80" s="29">
        <v>1954.38596491228</v>
      </c>
      <c r="C80" s="30">
        <v>10.57</v>
      </c>
      <c r="D80" s="45">
        <f t="shared" si="7"/>
        <v>16.569569120287255</v>
      </c>
      <c r="E80" s="54" t="str">
        <f t="shared" si="4"/>
        <v>       retlw 10h     ;1.6ms   </v>
      </c>
      <c r="F80" s="54" t="e">
        <f t="shared" si="8"/>
        <v>#NAME?</v>
      </c>
      <c r="H80" s="53">
        <f t="shared" si="3"/>
      </c>
      <c r="W80" s="39">
        <f t="shared" si="5"/>
        <v>1954.38596491228</v>
      </c>
      <c r="X80" s="40">
        <f aca="true" t="shared" si="9" ref="X80:X111">IF(W80&gt;$D$8,$C$17,C80+$D$10)</f>
        <v>10.57</v>
      </c>
    </row>
    <row r="81" spans="2:24" ht="12.75">
      <c r="B81" s="29">
        <v>1975.14792899408</v>
      </c>
      <c r="C81" s="30">
        <v>10.71</v>
      </c>
      <c r="D81" s="45">
        <f aca="true" t="shared" si="10" ref="D81:D112">(($D$6*2)*60*1000000/(B81*2)/360-(C81+$D$10)*2*60*1000000/(B81*2)/360)/100</f>
        <v>16.27726183343322</v>
      </c>
      <c r="E81" s="54" t="str">
        <f t="shared" si="4"/>
        <v>       retlw 10h     ;1.6ms   </v>
      </c>
      <c r="F81" s="54" t="e">
        <f aca="true" t="shared" si="11" ref="F81:F112">IF(B81&lt;$D$8,IF(D81&gt;10,CONCATENATE("       ",$E$14,DEC2HEX(D81,2),$E$15,$A$143,TRUNC(D81/10,1),$A$150),CONCATENATE("       ",$E$14,DEC2HEX(D81),$E$15,$A$143,ROUND(D81/10,1),$A$150,INT(B81),$B$14)),$E$17)</f>
        <v>#NAME?</v>
      </c>
      <c r="H81" s="53">
        <f aca="true" t="shared" si="12" ref="H81:H132">IF($D$6&lt;C81,CONCATENATE("Impossible: ",TRUNC(C81,1)," &gt; pick up position!"),"")</f>
      </c>
      <c r="W81" s="39">
        <f t="shared" si="5"/>
        <v>1975.14792899408</v>
      </c>
      <c r="X81" s="40">
        <f t="shared" si="9"/>
        <v>10.71</v>
      </c>
    </row>
    <row r="82" spans="2:24" ht="12.75">
      <c r="B82" s="29">
        <v>1996.40718562874</v>
      </c>
      <c r="C82" s="30">
        <v>10.84</v>
      </c>
      <c r="D82" s="45">
        <f t="shared" si="10"/>
        <v>15.995400919816056</v>
      </c>
      <c r="E82" s="54" t="str">
        <f aca="true" t="shared" si="13" ref="E82:E145">IF(B82&lt;$D$8,IF(D82&gt;10,CONCATENATE("       ",$E$14,DEC2HEX(D82,2),$E$15,$A$143,TRUNC(D82/10,1),$A$150),CONCATENATE("       ",$E$14,DEC2HEX(D82),$E$15,$A$143,ROUND(D82/10,1),$A$150,INT(B82),$B$14)),$E$17)</f>
        <v>       retlw 0Fh     ;1.5ms   </v>
      </c>
      <c r="F82" s="54" t="e">
        <f t="shared" si="11"/>
        <v>#NAME?</v>
      </c>
      <c r="H82" s="53">
        <f t="shared" si="12"/>
      </c>
      <c r="W82" s="39">
        <f aca="true" t="shared" si="14" ref="W82:W132">B82</f>
        <v>1996.40718562874</v>
      </c>
      <c r="X82" s="40">
        <f t="shared" si="9"/>
        <v>10.84</v>
      </c>
    </row>
    <row r="83" spans="2:24" ht="12.75">
      <c r="B83" s="29">
        <v>2018.18181818182</v>
      </c>
      <c r="C83" s="30">
        <v>10.98</v>
      </c>
      <c r="D83" s="45">
        <f t="shared" si="10"/>
        <v>15.707207207207189</v>
      </c>
      <c r="E83" s="54" t="str">
        <f t="shared" si="13"/>
        <v>       retlw 0Fh     ;1.5ms   </v>
      </c>
      <c r="F83" s="54" t="e">
        <f t="shared" si="11"/>
        <v>#NAME?</v>
      </c>
      <c r="H83" s="53">
        <f t="shared" si="12"/>
      </c>
      <c r="W83" s="39">
        <f t="shared" si="14"/>
        <v>2018.18181818182</v>
      </c>
      <c r="X83" s="40">
        <f t="shared" si="9"/>
        <v>10.98</v>
      </c>
    </row>
    <row r="84" spans="2:24" ht="12.75">
      <c r="B84" s="29">
        <v>2040.49079754601</v>
      </c>
      <c r="C84" s="30">
        <v>11.11</v>
      </c>
      <c r="D84" s="45">
        <f t="shared" si="10"/>
        <v>15.429294447785146</v>
      </c>
      <c r="E84" s="54" t="str">
        <f t="shared" si="13"/>
        <v>       retlw 0Fh     ;1.5ms   </v>
      </c>
      <c r="F84" s="54" t="e">
        <f t="shared" si="11"/>
        <v>#NAME?</v>
      </c>
      <c r="H84" s="53">
        <f t="shared" si="12"/>
      </c>
      <c r="W84" s="39">
        <f t="shared" si="14"/>
        <v>2040.49079754601</v>
      </c>
      <c r="X84" s="40">
        <f t="shared" si="9"/>
        <v>11.11</v>
      </c>
    </row>
    <row r="85" spans="2:24" ht="12.75">
      <c r="B85" s="29">
        <v>2063.35403726708</v>
      </c>
      <c r="C85" s="30">
        <v>11.25</v>
      </c>
      <c r="D85" s="45">
        <f t="shared" si="10"/>
        <v>15.145243829018668</v>
      </c>
      <c r="E85" s="54" t="str">
        <f t="shared" si="13"/>
        <v>       retlw 0Fh     ;1.5ms   </v>
      </c>
      <c r="F85" s="54" t="e">
        <f t="shared" si="11"/>
        <v>#NAME?</v>
      </c>
      <c r="H85" s="53">
        <f t="shared" si="12"/>
      </c>
      <c r="W85" s="39">
        <f t="shared" si="14"/>
        <v>2063.35403726708</v>
      </c>
      <c r="X85" s="40">
        <f t="shared" si="9"/>
        <v>11.25</v>
      </c>
    </row>
    <row r="86" spans="2:24" ht="12.75">
      <c r="B86" s="29">
        <v>2086.79245283019</v>
      </c>
      <c r="C86" s="30">
        <v>11.46</v>
      </c>
      <c r="D86" s="45">
        <f t="shared" si="10"/>
        <v>14.80741410488245</v>
      </c>
      <c r="E86" s="54" t="str">
        <f t="shared" si="13"/>
        <v>       retlw 0Eh     ;1.4ms   </v>
      </c>
      <c r="F86" s="54" t="e">
        <f t="shared" si="11"/>
        <v>#NAME?</v>
      </c>
      <c r="H86" s="53">
        <f t="shared" si="12"/>
      </c>
      <c r="W86" s="39">
        <f t="shared" si="14"/>
        <v>2086.79245283019</v>
      </c>
      <c r="X86" s="40">
        <f t="shared" si="9"/>
        <v>11.46</v>
      </c>
    </row>
    <row r="87" spans="2:24" ht="12.75">
      <c r="B87" s="29">
        <v>2110.82802547771</v>
      </c>
      <c r="C87" s="30">
        <v>11.68</v>
      </c>
      <c r="D87" s="45">
        <f t="shared" si="10"/>
        <v>14.465097565882097</v>
      </c>
      <c r="E87" s="54" t="str">
        <f t="shared" si="13"/>
        <v>       retlw 0Eh     ;1.4ms   </v>
      </c>
      <c r="F87" s="54" t="e">
        <f t="shared" si="11"/>
        <v>#NAME?</v>
      </c>
      <c r="H87" s="53">
        <f t="shared" si="12"/>
      </c>
      <c r="W87" s="39">
        <f t="shared" si="14"/>
        <v>2110.82802547771</v>
      </c>
      <c r="X87" s="40">
        <f t="shared" si="9"/>
        <v>11.68</v>
      </c>
    </row>
    <row r="88" spans="2:24" ht="12.75">
      <c r="B88" s="29">
        <v>2135.48387096774</v>
      </c>
      <c r="C88" s="30">
        <v>11.9</v>
      </c>
      <c r="D88" s="45">
        <f t="shared" si="10"/>
        <v>14.126384692849966</v>
      </c>
      <c r="E88" s="54" t="str">
        <f t="shared" si="13"/>
        <v>       retlw 0Eh     ;1.4ms   </v>
      </c>
      <c r="F88" s="54" t="e">
        <f t="shared" si="11"/>
        <v>#NAME?</v>
      </c>
      <c r="H88" s="53">
        <f t="shared" si="12"/>
      </c>
      <c r="W88" s="39">
        <f t="shared" si="14"/>
        <v>2135.48387096774</v>
      </c>
      <c r="X88" s="40">
        <f t="shared" si="9"/>
        <v>11.9</v>
      </c>
    </row>
    <row r="89" spans="2:24" ht="12.75">
      <c r="B89" s="29">
        <v>2160.78431372549</v>
      </c>
      <c r="C89" s="30">
        <v>12.11</v>
      </c>
      <c r="D89" s="45">
        <f t="shared" si="10"/>
        <v>13.799001814882036</v>
      </c>
      <c r="E89" s="54" t="str">
        <f t="shared" si="13"/>
        <v>       retlw 0Dh     ;1.3ms   </v>
      </c>
      <c r="F89" s="54" t="e">
        <f t="shared" si="11"/>
        <v>#NAME?</v>
      </c>
      <c r="H89" s="53">
        <f t="shared" si="12"/>
      </c>
      <c r="W89" s="39">
        <f t="shared" si="14"/>
        <v>2160.78431372549</v>
      </c>
      <c r="X89" s="40">
        <f t="shared" si="9"/>
        <v>12.11</v>
      </c>
    </row>
    <row r="90" spans="2:24" ht="12.75">
      <c r="B90" s="29">
        <v>2186.75496688742</v>
      </c>
      <c r="C90" s="30">
        <v>12.33</v>
      </c>
      <c r="D90" s="45">
        <f t="shared" si="10"/>
        <v>13.46744397334947</v>
      </c>
      <c r="E90" s="54" t="str">
        <f t="shared" si="13"/>
        <v>       retlw 0Dh     ;1.3ms   </v>
      </c>
      <c r="F90" s="54" t="e">
        <f t="shared" si="11"/>
        <v>#NAME?</v>
      </c>
      <c r="H90" s="53">
        <f t="shared" si="12"/>
      </c>
      <c r="W90" s="39">
        <f t="shared" si="14"/>
        <v>2186.75496688742</v>
      </c>
      <c r="X90" s="40">
        <f t="shared" si="9"/>
        <v>12.33</v>
      </c>
    </row>
    <row r="91" spans="2:24" ht="12.75">
      <c r="B91" s="29">
        <v>2213.42281879195</v>
      </c>
      <c r="C91" s="30">
        <v>12.55</v>
      </c>
      <c r="D91" s="45">
        <f t="shared" si="10"/>
        <v>13.13952900747926</v>
      </c>
      <c r="E91" s="54" t="str">
        <f t="shared" si="13"/>
        <v>       retlw 0Dh     ;1.3ms   </v>
      </c>
      <c r="F91" s="54" t="e">
        <f t="shared" si="11"/>
        <v>#NAME?</v>
      </c>
      <c r="H91" s="53">
        <f t="shared" si="12"/>
      </c>
      <c r="W91" s="39">
        <f t="shared" si="14"/>
        <v>2213.42281879195</v>
      </c>
      <c r="X91" s="40">
        <f t="shared" si="9"/>
        <v>12.55</v>
      </c>
    </row>
    <row r="92" spans="2:24" ht="12.75">
      <c r="B92" s="29">
        <v>2240.81632653061</v>
      </c>
      <c r="C92" s="30">
        <v>12.76</v>
      </c>
      <c r="D92" s="45">
        <f t="shared" si="10"/>
        <v>12.822707953855511</v>
      </c>
      <c r="E92" s="54" t="str">
        <f t="shared" si="13"/>
        <v>       retlw 0Ch     ;1.2ms   </v>
      </c>
      <c r="F92" s="54" t="e">
        <f t="shared" si="11"/>
        <v>#NAME?</v>
      </c>
      <c r="H92" s="53">
        <f t="shared" si="12"/>
      </c>
      <c r="W92" s="39">
        <f t="shared" si="14"/>
        <v>2240.81632653061</v>
      </c>
      <c r="X92" s="40">
        <f t="shared" si="9"/>
        <v>12.76</v>
      </c>
    </row>
    <row r="93" spans="2:24" ht="12.75">
      <c r="B93" s="29">
        <v>2268.96551724138</v>
      </c>
      <c r="C93" s="30">
        <v>12.98</v>
      </c>
      <c r="D93" s="45">
        <f t="shared" si="10"/>
        <v>12.50202634245187</v>
      </c>
      <c r="E93" s="54" t="str">
        <f t="shared" si="13"/>
        <v>       retlw 0Ch     ;1.2ms   </v>
      </c>
      <c r="F93" s="54" t="e">
        <f t="shared" si="11"/>
        <v>#NAME?</v>
      </c>
      <c r="H93" s="53">
        <f t="shared" si="12"/>
      </c>
      <c r="W93" s="39">
        <f t="shared" si="14"/>
        <v>2268.96551724138</v>
      </c>
      <c r="X93" s="40">
        <f t="shared" si="9"/>
        <v>12.98</v>
      </c>
    </row>
    <row r="94" spans="2:24" ht="12.75">
      <c r="B94" s="29">
        <v>2297.9020979021</v>
      </c>
      <c r="C94" s="30">
        <v>13.2</v>
      </c>
      <c r="D94" s="45">
        <f t="shared" si="10"/>
        <v>12.185027388922688</v>
      </c>
      <c r="E94" s="54" t="str">
        <f t="shared" si="13"/>
        <v>       retlw 0Ch     ;1.2ms   </v>
      </c>
      <c r="F94" s="54" t="e">
        <f t="shared" si="11"/>
        <v>#NAME?</v>
      </c>
      <c r="H94" s="53">
        <f t="shared" si="12"/>
      </c>
      <c r="W94" s="39">
        <f t="shared" si="14"/>
        <v>2297.9020979021</v>
      </c>
      <c r="X94" s="40">
        <f t="shared" si="9"/>
        <v>13.2</v>
      </c>
    </row>
    <row r="95" spans="2:24" ht="12.75">
      <c r="B95" s="29">
        <v>2327.65957446809</v>
      </c>
      <c r="C95" s="30">
        <v>13.41</v>
      </c>
      <c r="D95" s="45">
        <f t="shared" si="10"/>
        <v>11.878884826325388</v>
      </c>
      <c r="E95" s="54" t="str">
        <f t="shared" si="13"/>
        <v>       retlw 0Bh     ;1.1ms   </v>
      </c>
      <c r="F95" s="54" t="e">
        <f t="shared" si="11"/>
        <v>#NAME?</v>
      </c>
      <c r="H95" s="53">
        <f t="shared" si="12"/>
      </c>
      <c r="W95" s="39">
        <f t="shared" si="14"/>
        <v>2327.65957446809</v>
      </c>
      <c r="X95" s="40">
        <f t="shared" si="9"/>
        <v>13.41</v>
      </c>
    </row>
    <row r="96" spans="2:24" ht="12.75">
      <c r="B96" s="29">
        <v>2358.27338129496</v>
      </c>
      <c r="C96" s="30">
        <v>13.63</v>
      </c>
      <c r="D96" s="45">
        <f t="shared" si="10"/>
        <v>11.569198698393343</v>
      </c>
      <c r="E96" s="54" t="str">
        <f t="shared" si="13"/>
        <v>       retlw 0Bh     ;1.1ms   </v>
      </c>
      <c r="F96" s="54" t="e">
        <f t="shared" si="11"/>
        <v>#NAME?</v>
      </c>
      <c r="H96" s="53">
        <f t="shared" si="12"/>
      </c>
      <c r="W96" s="39">
        <f t="shared" si="14"/>
        <v>2358.27338129496</v>
      </c>
      <c r="X96" s="40">
        <f t="shared" si="9"/>
        <v>13.63</v>
      </c>
    </row>
    <row r="97" spans="2:24" ht="12.75">
      <c r="B97" s="29">
        <v>2389.78102189781</v>
      </c>
      <c r="C97" s="30">
        <v>13.85</v>
      </c>
      <c r="D97" s="45">
        <f t="shared" si="10"/>
        <v>11.263235593565467</v>
      </c>
      <c r="E97" s="54" t="str">
        <f t="shared" si="13"/>
        <v>       retlw 0Bh     ;1.1ms   </v>
      </c>
      <c r="F97" s="54" t="e">
        <f t="shared" si="11"/>
        <v>#NAME?</v>
      </c>
      <c r="H97" s="53">
        <f t="shared" si="12"/>
      </c>
      <c r="W97" s="39">
        <f t="shared" si="14"/>
        <v>2389.78102189781</v>
      </c>
      <c r="X97" s="40">
        <f t="shared" si="9"/>
        <v>13.85</v>
      </c>
    </row>
    <row r="98" spans="2:24" ht="12.75">
      <c r="B98" s="29">
        <v>2422.22222222222</v>
      </c>
      <c r="C98" s="30">
        <v>14.06</v>
      </c>
      <c r="D98" s="45">
        <f t="shared" si="10"/>
        <v>10.967889908256888</v>
      </c>
      <c r="E98" s="54" t="str">
        <f t="shared" si="13"/>
        <v>       retlw 0Ah     ;1ms   </v>
      </c>
      <c r="F98" s="54" t="e">
        <f t="shared" si="11"/>
        <v>#NAME?</v>
      </c>
      <c r="H98" s="53">
        <f t="shared" si="12"/>
      </c>
      <c r="W98" s="39">
        <f t="shared" si="14"/>
        <v>2422.22222222222</v>
      </c>
      <c r="X98" s="40">
        <f t="shared" si="9"/>
        <v>14.06</v>
      </c>
    </row>
    <row r="99" spans="2:24" ht="12.75">
      <c r="B99" s="29">
        <v>2455.63909774436</v>
      </c>
      <c r="C99" s="30">
        <v>14.5</v>
      </c>
      <c r="D99" s="45">
        <f t="shared" si="10"/>
        <v>10.520004082465816</v>
      </c>
      <c r="E99" s="54" t="str">
        <f t="shared" si="13"/>
        <v>       retlw 0Ah     ;1ms   </v>
      </c>
      <c r="F99" s="54" t="e">
        <f t="shared" si="11"/>
        <v>#NAME?</v>
      </c>
      <c r="H99" s="53">
        <f t="shared" si="12"/>
      </c>
      <c r="W99" s="39">
        <f t="shared" si="14"/>
        <v>2455.63909774436</v>
      </c>
      <c r="X99" s="40">
        <f t="shared" si="9"/>
        <v>14.5</v>
      </c>
    </row>
    <row r="100" spans="2:24" ht="12.75">
      <c r="B100" s="29">
        <v>2490.07633587786</v>
      </c>
      <c r="C100" s="30">
        <v>14.8</v>
      </c>
      <c r="D100" s="45">
        <f t="shared" si="10"/>
        <v>10.173717555691814</v>
      </c>
      <c r="E100" s="54" t="str">
        <f t="shared" si="13"/>
        <v>       retlw 0Ah     ;1ms   </v>
      </c>
      <c r="F100" s="54" t="e">
        <f t="shared" si="11"/>
        <v>#NAME?</v>
      </c>
      <c r="H100" s="53">
        <f t="shared" si="12"/>
      </c>
      <c r="W100" s="39">
        <f t="shared" si="14"/>
        <v>2490.07633587786</v>
      </c>
      <c r="X100" s="40">
        <f t="shared" si="9"/>
        <v>14.8</v>
      </c>
    </row>
    <row r="101" spans="2:24" ht="12.75">
      <c r="B101" s="29">
        <v>2525.58139534884</v>
      </c>
      <c r="C101" s="30">
        <v>15</v>
      </c>
      <c r="D101" s="45">
        <f t="shared" si="10"/>
        <v>9.898710865561684</v>
      </c>
      <c r="E101" s="54" t="str">
        <f t="shared" si="13"/>
        <v>       retlw 9h     ;1ms   2525rpm</v>
      </c>
      <c r="F101" s="54" t="e">
        <f t="shared" si="11"/>
        <v>#NAME?</v>
      </c>
      <c r="H101" s="53">
        <f t="shared" si="12"/>
      </c>
      <c r="W101" s="39">
        <f t="shared" si="14"/>
        <v>2525.58139534884</v>
      </c>
      <c r="X101" s="40">
        <f t="shared" si="9"/>
        <v>15</v>
      </c>
    </row>
    <row r="102" spans="2:24" ht="12.75">
      <c r="B102" s="29">
        <v>2562.20472440945</v>
      </c>
      <c r="C102" s="30">
        <v>15.5</v>
      </c>
      <c r="D102" s="45">
        <f t="shared" si="10"/>
        <v>9.431981151403397</v>
      </c>
      <c r="E102" s="54" t="str">
        <f t="shared" si="13"/>
        <v>       retlw 9h     ;0.9ms   2562rpm</v>
      </c>
      <c r="F102" s="54" t="e">
        <f t="shared" si="11"/>
        <v>#NAME?</v>
      </c>
      <c r="H102" s="53">
        <f t="shared" si="12"/>
      </c>
      <c r="W102" s="39">
        <f t="shared" si="14"/>
        <v>2562.20472440945</v>
      </c>
      <c r="X102" s="40">
        <f t="shared" si="9"/>
        <v>15.5</v>
      </c>
    </row>
    <row r="103" spans="2:24" ht="12.75">
      <c r="B103" s="29">
        <v>2600</v>
      </c>
      <c r="C103" s="30">
        <v>16</v>
      </c>
      <c r="D103" s="45">
        <f t="shared" si="10"/>
        <v>8.974358974358973</v>
      </c>
      <c r="E103" s="54" t="str">
        <f t="shared" si="13"/>
        <v>       retlw 8h     ;0.9ms   2600rpm</v>
      </c>
      <c r="F103" s="54" t="e">
        <f t="shared" si="11"/>
        <v>#NAME?</v>
      </c>
      <c r="H103" s="53">
        <f t="shared" si="12"/>
      </c>
      <c r="W103" s="39">
        <f t="shared" si="14"/>
        <v>2600</v>
      </c>
      <c r="X103" s="40">
        <f t="shared" si="9"/>
        <v>16</v>
      </c>
    </row>
    <row r="104" spans="2:24" ht="12.75">
      <c r="B104" s="29">
        <v>2639.0243902439</v>
      </c>
      <c r="C104" s="30">
        <v>16.5</v>
      </c>
      <c r="D104" s="45">
        <f t="shared" si="10"/>
        <v>8.525878003696864</v>
      </c>
      <c r="E104" s="54" t="str">
        <f t="shared" si="13"/>
        <v>       retlw 8h     ;0.9ms   2639rpm</v>
      </c>
      <c r="F104" s="54" t="e">
        <f t="shared" si="11"/>
        <v>#NAME?</v>
      </c>
      <c r="H104" s="53">
        <f t="shared" si="12"/>
      </c>
      <c r="W104" s="39">
        <f t="shared" si="14"/>
        <v>2639.0243902439</v>
      </c>
      <c r="X104" s="40">
        <f t="shared" si="9"/>
        <v>16.5</v>
      </c>
    </row>
    <row r="105" spans="2:24" ht="12.75">
      <c r="B105" s="29">
        <v>2679.33884297521</v>
      </c>
      <c r="C105" s="30">
        <v>17</v>
      </c>
      <c r="D105" s="45">
        <f t="shared" si="10"/>
        <v>8.086572074850906</v>
      </c>
      <c r="E105" s="54" t="str">
        <f t="shared" si="13"/>
        <v>       retlw 8h     ;0.8ms   2679rpm</v>
      </c>
      <c r="F105" s="54" t="e">
        <f t="shared" si="11"/>
        <v>#NAME?</v>
      </c>
      <c r="H105" s="53">
        <f t="shared" si="12"/>
      </c>
      <c r="W105" s="39">
        <f t="shared" si="14"/>
        <v>2679.33884297521</v>
      </c>
      <c r="X105" s="40">
        <f t="shared" si="9"/>
        <v>17</v>
      </c>
    </row>
    <row r="106" spans="2:24" ht="12.75">
      <c r="B106" s="29">
        <v>2721.00840336134</v>
      </c>
      <c r="C106" s="30">
        <v>17.5</v>
      </c>
      <c r="D106" s="45">
        <f t="shared" si="10"/>
        <v>7.656475190446793</v>
      </c>
      <c r="E106" s="54" t="str">
        <f t="shared" si="13"/>
        <v>       retlw 7h     ;0.8ms   2721rpm</v>
      </c>
      <c r="F106" s="54" t="e">
        <f t="shared" si="11"/>
        <v>#NAME?</v>
      </c>
      <c r="H106" s="53">
        <f t="shared" si="12"/>
      </c>
      <c r="W106" s="39">
        <f t="shared" si="14"/>
        <v>2721.00840336134</v>
      </c>
      <c r="X106" s="40">
        <f t="shared" si="9"/>
        <v>17.5</v>
      </c>
    </row>
    <row r="107" spans="2:24" ht="12.75">
      <c r="B107" s="29">
        <v>2764.10256410256</v>
      </c>
      <c r="C107" s="30">
        <v>18</v>
      </c>
      <c r="D107" s="45">
        <f t="shared" si="10"/>
        <v>7.235621521335818</v>
      </c>
      <c r="E107" s="54" t="str">
        <f t="shared" si="13"/>
        <v>       retlw 7h     ;0.7ms   2764rpm</v>
      </c>
      <c r="F107" s="54" t="e">
        <f t="shared" si="11"/>
        <v>#NAME?</v>
      </c>
      <c r="H107" s="53">
        <f t="shared" si="12"/>
      </c>
      <c r="W107" s="39">
        <f t="shared" si="14"/>
        <v>2764.10256410256</v>
      </c>
      <c r="X107" s="40">
        <f t="shared" si="9"/>
        <v>18</v>
      </c>
    </row>
    <row r="108" spans="2:24" ht="12.75">
      <c r="B108" s="29">
        <v>2808.69565217391</v>
      </c>
      <c r="C108" s="30">
        <v>18.5</v>
      </c>
      <c r="D108" s="45">
        <f t="shared" si="10"/>
        <v>6.824045407636747</v>
      </c>
      <c r="E108" s="54" t="str">
        <f t="shared" si="13"/>
        <v>       retlw 6h     ;0.7ms   2808rpm</v>
      </c>
      <c r="F108" s="54" t="e">
        <f t="shared" si="11"/>
        <v>#NAME?</v>
      </c>
      <c r="H108" s="53">
        <f t="shared" si="12"/>
      </c>
      <c r="W108" s="39">
        <f t="shared" si="14"/>
        <v>2808.69565217391</v>
      </c>
      <c r="X108" s="40">
        <f t="shared" si="9"/>
        <v>18.5</v>
      </c>
    </row>
    <row r="109" spans="2:24" ht="12.75">
      <c r="B109" s="29">
        <v>2854.86725663717</v>
      </c>
      <c r="C109" s="30">
        <v>19</v>
      </c>
      <c r="D109" s="45">
        <f t="shared" si="10"/>
        <v>6.421781359785073</v>
      </c>
      <c r="E109" s="54" t="str">
        <f t="shared" si="13"/>
        <v>       retlw 6h     ;0.6ms   2854rpm</v>
      </c>
      <c r="F109" s="54" t="e">
        <f t="shared" si="11"/>
        <v>#NAME?</v>
      </c>
      <c r="H109" s="53">
        <f t="shared" si="12"/>
      </c>
      <c r="W109" s="39">
        <f t="shared" si="14"/>
        <v>2854.86725663717</v>
      </c>
      <c r="X109" s="40">
        <f t="shared" si="9"/>
        <v>19</v>
      </c>
    </row>
    <row r="110" spans="2:24" ht="12.75">
      <c r="B110" s="29">
        <v>2902.7027027027</v>
      </c>
      <c r="C110" s="30">
        <v>19.5</v>
      </c>
      <c r="D110" s="45">
        <f t="shared" si="10"/>
        <v>6.028864059590323</v>
      </c>
      <c r="E110" s="54" t="str">
        <f t="shared" si="13"/>
        <v>       retlw 6h     ;0.6ms   2902rpm</v>
      </c>
      <c r="F110" s="54" t="e">
        <f t="shared" si="11"/>
        <v>#NAME?</v>
      </c>
      <c r="H110" s="53">
        <f t="shared" si="12"/>
      </c>
      <c r="W110" s="39">
        <f t="shared" si="14"/>
        <v>2902.7027027027</v>
      </c>
      <c r="X110" s="40">
        <f t="shared" si="9"/>
        <v>19.5</v>
      </c>
    </row>
    <row r="111" spans="2:24" ht="12.75">
      <c r="B111" s="29">
        <v>2952.29357798165</v>
      </c>
      <c r="C111" s="30">
        <v>20</v>
      </c>
      <c r="D111" s="45">
        <f t="shared" si="10"/>
        <v>5.645328361301017</v>
      </c>
      <c r="E111" s="54" t="str">
        <f t="shared" si="13"/>
        <v>       retlw 5h     ;0.6ms   2952rpm</v>
      </c>
      <c r="F111" s="54" t="e">
        <f t="shared" si="11"/>
        <v>#NAME?</v>
      </c>
      <c r="H111" s="53">
        <f t="shared" si="12"/>
      </c>
      <c r="W111" s="39">
        <f t="shared" si="14"/>
        <v>2952.29357798165</v>
      </c>
      <c r="X111" s="40">
        <f t="shared" si="9"/>
        <v>20</v>
      </c>
    </row>
    <row r="112" spans="2:24" ht="12.75">
      <c r="B112" s="29">
        <v>3003.73831775701</v>
      </c>
      <c r="C112" s="30">
        <v>20.55</v>
      </c>
      <c r="D112" s="45">
        <f t="shared" si="10"/>
        <v>5.243466085874299</v>
      </c>
      <c r="E112" s="54" t="str">
        <f t="shared" si="13"/>
        <v>       retlw 5h     ;0.5ms   3003rpm</v>
      </c>
      <c r="F112" s="54" t="e">
        <f t="shared" si="11"/>
        <v>#NAME?</v>
      </c>
      <c r="H112" s="53">
        <f t="shared" si="12"/>
      </c>
      <c r="W112" s="39">
        <f t="shared" si="14"/>
        <v>3003.73831775701</v>
      </c>
      <c r="X112" s="40">
        <f aca="true" t="shared" si="15" ref="X112:X143">IF(W112&gt;$D$8,$C$17,C112+$D$10)</f>
        <v>20.55</v>
      </c>
    </row>
    <row r="113" spans="2:24" ht="12.75">
      <c r="B113" s="29">
        <v>3057.14285714286</v>
      </c>
      <c r="C113" s="30">
        <v>21.5</v>
      </c>
      <c r="D113" s="45">
        <f aca="true" t="shared" si="16" ref="D113:D132">(($D$6*2)*60*1000000/(B113*2)/360-(C113+$D$10)*2*60*1000000/(B113*2)/360)/100</f>
        <v>4.633956386292832</v>
      </c>
      <c r="E113" s="54" t="str">
        <f t="shared" si="13"/>
        <v>       retlw 4h     ;0.5ms   3057rpm</v>
      </c>
      <c r="F113" s="54" t="e">
        <f aca="true" t="shared" si="17" ref="F113:F147">IF(B113&lt;$D$8,IF(D113&gt;10,CONCATENATE("       ",$E$14,DEC2HEX(D113,2),$E$15,$A$143,TRUNC(D113/10,1),$A$150),CONCATENATE("       ",$E$14,DEC2HEX(D113),$E$15,$A$143,ROUND(D113/10,1),$A$150,INT(B113),$B$14)),$E$17)</f>
        <v>#NAME?</v>
      </c>
      <c r="H113" s="53">
        <f t="shared" si="12"/>
      </c>
      <c r="W113" s="39">
        <f t="shared" si="14"/>
        <v>3057.14285714286</v>
      </c>
      <c r="X113" s="40">
        <f t="shared" si="15"/>
        <v>21.5</v>
      </c>
    </row>
    <row r="114" spans="2:24" ht="12.75">
      <c r="B114" s="29">
        <v>3112.6213592233</v>
      </c>
      <c r="C114" s="30">
        <v>21.8</v>
      </c>
      <c r="D114" s="45">
        <f t="shared" si="16"/>
        <v>4.390725722603454</v>
      </c>
      <c r="E114" s="54" t="str">
        <f t="shared" si="13"/>
        <v>       retlw 4h     ;0.4ms   3112rpm</v>
      </c>
      <c r="F114" s="54" t="e">
        <f t="shared" si="17"/>
        <v>#NAME?</v>
      </c>
      <c r="H114" s="53">
        <f t="shared" si="12"/>
      </c>
      <c r="W114" s="39">
        <f t="shared" si="14"/>
        <v>3112.6213592233</v>
      </c>
      <c r="X114" s="40">
        <f t="shared" si="15"/>
        <v>21.8</v>
      </c>
    </row>
    <row r="115" spans="2:24" ht="12.75">
      <c r="B115" s="29">
        <v>3170.29702970297</v>
      </c>
      <c r="C115" s="30">
        <v>22</v>
      </c>
      <c r="D115" s="45">
        <f t="shared" si="16"/>
        <v>4.205704767853426</v>
      </c>
      <c r="E115" s="54" t="str">
        <f t="shared" si="13"/>
        <v>       retlw 4h     ;0.4ms   3170rpm</v>
      </c>
      <c r="F115" s="54" t="e">
        <f t="shared" si="17"/>
        <v>#NAME?</v>
      </c>
      <c r="H115" s="53">
        <f t="shared" si="12"/>
      </c>
      <c r="W115" s="39">
        <f t="shared" si="14"/>
        <v>3170.29702970297</v>
      </c>
      <c r="X115" s="40">
        <f t="shared" si="15"/>
        <v>22</v>
      </c>
    </row>
    <row r="116" spans="2:24" ht="12.75">
      <c r="B116" s="29">
        <v>3230.30303030303</v>
      </c>
      <c r="C116" s="30">
        <v>23</v>
      </c>
      <c r="D116" s="45">
        <f t="shared" si="16"/>
        <v>3.6116322701688546</v>
      </c>
      <c r="E116" s="54" t="str">
        <f t="shared" si="13"/>
        <v>       retlw 3h     ;0.4ms   3230rpm</v>
      </c>
      <c r="F116" s="54" t="e">
        <f t="shared" si="17"/>
        <v>#NAME?</v>
      </c>
      <c r="H116" s="53">
        <f t="shared" si="12"/>
      </c>
      <c r="W116" s="39">
        <f t="shared" si="14"/>
        <v>3230.30303030303</v>
      </c>
      <c r="X116" s="40">
        <f t="shared" si="15"/>
        <v>23</v>
      </c>
    </row>
    <row r="117" spans="2:24" ht="12.75">
      <c r="B117" s="29">
        <v>3292.78350515464</v>
      </c>
      <c r="C117" s="30">
        <v>23.5</v>
      </c>
      <c r="D117" s="45">
        <f t="shared" si="16"/>
        <v>3.290022959716132</v>
      </c>
      <c r="E117" s="54" t="str">
        <f t="shared" si="13"/>
        <v>       retlw 3h     ;0.3ms   3292rpm</v>
      </c>
      <c r="F117" s="54" t="e">
        <f t="shared" si="17"/>
        <v>#NAME?</v>
      </c>
      <c r="H117" s="53">
        <f t="shared" si="12"/>
      </c>
      <c r="W117" s="39">
        <f t="shared" si="14"/>
        <v>3292.78350515464</v>
      </c>
      <c r="X117" s="40">
        <f t="shared" si="15"/>
        <v>23.5</v>
      </c>
    </row>
    <row r="118" spans="2:24" ht="12.75">
      <c r="B118" s="29">
        <v>3357.8947368421</v>
      </c>
      <c r="C118" s="30">
        <v>24.5</v>
      </c>
      <c r="D118" s="45">
        <f t="shared" si="16"/>
        <v>2.729885057471272</v>
      </c>
      <c r="E118" s="54" t="str">
        <f t="shared" si="13"/>
        <v>       retlw 2h     ;0.3ms   3357rpm</v>
      </c>
      <c r="F118" s="54" t="e">
        <f t="shared" si="17"/>
        <v>#NAME?</v>
      </c>
      <c r="H118" s="53">
        <f t="shared" si="12"/>
      </c>
      <c r="W118" s="39">
        <f t="shared" si="14"/>
        <v>3357.8947368421</v>
      </c>
      <c r="X118" s="40">
        <f t="shared" si="15"/>
        <v>24.5</v>
      </c>
    </row>
    <row r="119" spans="2:24" ht="12.75">
      <c r="B119" s="29">
        <v>3425.8064516129</v>
      </c>
      <c r="C119" s="30">
        <v>25</v>
      </c>
      <c r="D119" s="45">
        <f t="shared" si="16"/>
        <v>2.4325172630257383</v>
      </c>
      <c r="E119" s="54" t="str">
        <f t="shared" si="13"/>
        <v>       retlw 2h     ;0.2ms   3425rpm</v>
      </c>
      <c r="F119" s="54" t="e">
        <f t="shared" si="17"/>
        <v>#NAME?</v>
      </c>
      <c r="H119" s="53">
        <f t="shared" si="12"/>
      </c>
      <c r="W119" s="39">
        <f t="shared" si="14"/>
        <v>3425.8064516129</v>
      </c>
      <c r="X119" s="40">
        <f t="shared" si="15"/>
        <v>25</v>
      </c>
    </row>
    <row r="120" spans="2:24" ht="12.75">
      <c r="B120" s="29">
        <v>3496.7032967033</v>
      </c>
      <c r="C120" s="30">
        <v>25.5</v>
      </c>
      <c r="D120" s="45">
        <f t="shared" si="16"/>
        <v>2.1448774355751086</v>
      </c>
      <c r="E120" s="54" t="str">
        <f t="shared" si="13"/>
        <v>       retlw 2h     ;0.2ms   3496rpm</v>
      </c>
      <c r="F120" s="54" t="e">
        <f t="shared" si="17"/>
        <v>#NAME?</v>
      </c>
      <c r="H120" s="53">
        <f t="shared" si="12"/>
      </c>
      <c r="W120" s="39">
        <f t="shared" si="14"/>
        <v>3496.7032967033</v>
      </c>
      <c r="X120" s="40">
        <f t="shared" si="15"/>
        <v>25.5</v>
      </c>
    </row>
    <row r="121" spans="2:24" ht="12.75">
      <c r="B121" s="29">
        <v>3570.78651685393</v>
      </c>
      <c r="C121" s="30">
        <v>26.5</v>
      </c>
      <c r="D121" s="45">
        <f t="shared" si="16"/>
        <v>1.6336270190895743</v>
      </c>
      <c r="E121" s="54" t="str">
        <f t="shared" si="13"/>
        <v>       retlw 1h     ;0.2ms   3570rpm</v>
      </c>
      <c r="F121" s="54" t="e">
        <f t="shared" si="17"/>
        <v>#NAME?</v>
      </c>
      <c r="H121" s="53">
        <f t="shared" si="12"/>
      </c>
      <c r="W121" s="39">
        <f t="shared" si="14"/>
        <v>3570.78651685393</v>
      </c>
      <c r="X121" s="40">
        <f t="shared" si="15"/>
        <v>26.5</v>
      </c>
    </row>
    <row r="122" spans="2:24" ht="12.75">
      <c r="B122" s="29">
        <v>3648.27586206897</v>
      </c>
      <c r="C122" s="30">
        <v>27</v>
      </c>
      <c r="D122" s="45">
        <f t="shared" si="16"/>
        <v>1.370510396975426</v>
      </c>
      <c r="E122" s="54" t="str">
        <f t="shared" si="13"/>
        <v>       retlw 1h     ;0.1ms   3648rpm</v>
      </c>
      <c r="F122" s="54" t="e">
        <f t="shared" si="17"/>
        <v>#NAME?</v>
      </c>
      <c r="H122" s="53">
        <f t="shared" si="12"/>
      </c>
      <c r="W122" s="39">
        <f t="shared" si="14"/>
        <v>3648.27586206897</v>
      </c>
      <c r="X122" s="40">
        <f t="shared" si="15"/>
        <v>27</v>
      </c>
    </row>
    <row r="123" spans="2:24" ht="12.75">
      <c r="B123" s="29">
        <v>3729.41176470588</v>
      </c>
      <c r="C123" s="30">
        <v>28</v>
      </c>
      <c r="D123" s="45">
        <f t="shared" si="16"/>
        <v>0.8937960042061013</v>
      </c>
      <c r="E123" s="54" t="str">
        <f t="shared" si="13"/>
        <v>       retlw 0h     ;0.1ms   3729rpm</v>
      </c>
      <c r="F123" s="54" t="e">
        <f t="shared" si="17"/>
        <v>#NAME?</v>
      </c>
      <c r="H123" s="53">
        <f t="shared" si="12"/>
      </c>
      <c r="W123" s="39">
        <f t="shared" si="14"/>
        <v>3729.41176470588</v>
      </c>
      <c r="X123" s="40">
        <f t="shared" si="15"/>
        <v>28</v>
      </c>
    </row>
    <row r="124" spans="2:24" ht="12.75">
      <c r="B124" s="29">
        <v>3814.4578313253</v>
      </c>
      <c r="C124" s="30">
        <v>29</v>
      </c>
      <c r="D124" s="45">
        <f t="shared" si="16"/>
        <v>0.436934091387659</v>
      </c>
      <c r="E124" s="54" t="str">
        <f t="shared" si="13"/>
        <v>       retlw 0h     ;0ms   3814rpm</v>
      </c>
      <c r="F124" s="54" t="e">
        <f t="shared" si="17"/>
        <v>#NAME?</v>
      </c>
      <c r="H124" s="53">
        <f t="shared" si="12"/>
      </c>
      <c r="W124" s="39">
        <f t="shared" si="14"/>
        <v>3814.4578313253</v>
      </c>
      <c r="X124" s="40">
        <f t="shared" si="15"/>
        <v>29</v>
      </c>
    </row>
    <row r="125" spans="2:24" ht="12.75">
      <c r="B125" s="29">
        <v>3903.7037037037</v>
      </c>
      <c r="C125" s="30">
        <v>29</v>
      </c>
      <c r="D125" s="45">
        <f t="shared" si="16"/>
        <v>0.4269449715370024</v>
      </c>
      <c r="E125" s="54" t="str">
        <f t="shared" si="13"/>
        <v>       retlw 0h     ;0ms   3903rpm</v>
      </c>
      <c r="F125" s="54" t="e">
        <f t="shared" si="17"/>
        <v>#NAME?</v>
      </c>
      <c r="H125" s="53">
        <f t="shared" si="12"/>
      </c>
      <c r="W125" s="39">
        <f t="shared" si="14"/>
        <v>3903.7037037037</v>
      </c>
      <c r="X125" s="40">
        <f t="shared" si="15"/>
        <v>29</v>
      </c>
    </row>
    <row r="126" spans="2:24" ht="12.75">
      <c r="B126" s="29">
        <v>3997.46835443038</v>
      </c>
      <c r="C126" s="30">
        <v>29</v>
      </c>
      <c r="D126" s="45">
        <f t="shared" si="16"/>
        <v>0.4169305467595541</v>
      </c>
      <c r="E126" s="54" t="str">
        <f t="shared" si="13"/>
        <v>       retlw 0h     ;0ms   3997rpm</v>
      </c>
      <c r="F126" s="54" t="e">
        <f t="shared" si="17"/>
        <v>#NAME?</v>
      </c>
      <c r="H126" s="53">
        <f t="shared" si="12"/>
      </c>
      <c r="W126" s="39">
        <f t="shared" si="14"/>
        <v>3997.46835443038</v>
      </c>
      <c r="X126" s="40">
        <f t="shared" si="15"/>
        <v>29</v>
      </c>
    </row>
    <row r="127" spans="2:24" ht="12.75">
      <c r="B127" s="29">
        <v>4096.1038961039</v>
      </c>
      <c r="C127" s="30">
        <v>29</v>
      </c>
      <c r="D127" s="45">
        <f t="shared" si="16"/>
        <v>0.4068907207778466</v>
      </c>
      <c r="E127" s="54" t="str">
        <f t="shared" si="13"/>
        <v>       retlw 0h     ;0ms   4096rpm</v>
      </c>
      <c r="F127" s="54" t="e">
        <f t="shared" si="17"/>
        <v>#NAME?</v>
      </c>
      <c r="H127" s="53">
        <f t="shared" si="12"/>
      </c>
      <c r="W127" s="39">
        <f t="shared" si="14"/>
        <v>4096.1038961039</v>
      </c>
      <c r="X127" s="40">
        <f t="shared" si="15"/>
        <v>29</v>
      </c>
    </row>
    <row r="128" spans="2:24" ht="12.75">
      <c r="B128" s="29">
        <v>4200</v>
      </c>
      <c r="C128" s="30">
        <v>29</v>
      </c>
      <c r="D128" s="45">
        <f t="shared" si="16"/>
        <v>0.3968253968253998</v>
      </c>
      <c r="E128" s="54" t="str">
        <f t="shared" si="13"/>
        <v>       retlw 0h     ;0ms   4200rpm</v>
      </c>
      <c r="F128" s="54" t="e">
        <f t="shared" si="17"/>
        <v>#NAME?</v>
      </c>
      <c r="H128" s="53">
        <f t="shared" si="12"/>
      </c>
      <c r="W128" s="39">
        <f t="shared" si="14"/>
        <v>4200</v>
      </c>
      <c r="X128" s="40">
        <f t="shared" si="15"/>
        <v>29</v>
      </c>
    </row>
    <row r="129" spans="2:24" ht="12.75">
      <c r="B129" s="29">
        <v>4309.58904109589</v>
      </c>
      <c r="C129" s="30">
        <v>29</v>
      </c>
      <c r="D129" s="45">
        <f t="shared" si="16"/>
        <v>0.3867344776435698</v>
      </c>
      <c r="E129" s="54" t="str">
        <f t="shared" si="13"/>
        <v>       retlw 0h     ;0ms   4309rpm</v>
      </c>
      <c r="F129" s="54" t="e">
        <f t="shared" si="17"/>
        <v>#NAME?</v>
      </c>
      <c r="H129" s="53">
        <f t="shared" si="12"/>
      </c>
      <c r="W129" s="39">
        <f t="shared" si="14"/>
        <v>4309.58904109589</v>
      </c>
      <c r="X129" s="40">
        <f t="shared" si="15"/>
        <v>29</v>
      </c>
    </row>
    <row r="130" spans="2:24" ht="12.75">
      <c r="B130" s="29">
        <v>4425.35211267606</v>
      </c>
      <c r="C130" s="30">
        <v>29</v>
      </c>
      <c r="D130" s="45">
        <f t="shared" si="16"/>
        <v>0.37661786547846304</v>
      </c>
      <c r="E130" s="54" t="str">
        <f t="shared" si="13"/>
        <v>       retlw 0h     ;0ms   4425rpm</v>
      </c>
      <c r="F130" s="54" t="e">
        <f t="shared" si="17"/>
        <v>#NAME?</v>
      </c>
      <c r="H130" s="53">
        <f t="shared" si="12"/>
      </c>
      <c r="W130" s="39">
        <f t="shared" si="14"/>
        <v>4425.35211267606</v>
      </c>
      <c r="X130" s="40">
        <f t="shared" si="15"/>
        <v>29</v>
      </c>
    </row>
    <row r="131" spans="2:24" ht="12.75">
      <c r="B131" s="29">
        <v>4547.82608695652</v>
      </c>
      <c r="C131" s="30">
        <v>29</v>
      </c>
      <c r="D131" s="45">
        <f t="shared" si="16"/>
        <v>0.36647546207775805</v>
      </c>
      <c r="E131" s="54" t="str">
        <f t="shared" si="13"/>
        <v>       retlw 0h     ;0ms   4547rpm</v>
      </c>
      <c r="F131" s="54" t="e">
        <f t="shared" si="17"/>
        <v>#NAME?</v>
      </c>
      <c r="H131" s="53">
        <f t="shared" si="12"/>
      </c>
      <c r="W131" s="39">
        <f t="shared" si="14"/>
        <v>4547.82608695652</v>
      </c>
      <c r="X131" s="40">
        <f t="shared" si="15"/>
        <v>29</v>
      </c>
    </row>
    <row r="132" spans="2:24" ht="12.75">
      <c r="B132" s="29">
        <v>4677.61194029851</v>
      </c>
      <c r="C132" s="30">
        <v>29</v>
      </c>
      <c r="D132" s="45">
        <f t="shared" si="16"/>
        <v>0.3563071686875128</v>
      </c>
      <c r="E132" s="54" t="str">
        <f t="shared" si="13"/>
        <v>       retlw 0h     ;0ms   4677rpm</v>
      </c>
      <c r="F132" s="54" t="e">
        <f t="shared" si="17"/>
        <v>#NAME?</v>
      </c>
      <c r="H132" s="53">
        <f t="shared" si="12"/>
      </c>
      <c r="W132" s="39">
        <f t="shared" si="14"/>
        <v>4677.61194029851</v>
      </c>
      <c r="X132" s="40">
        <f t="shared" si="15"/>
        <v>29</v>
      </c>
    </row>
    <row r="133" spans="2:24" ht="12.75">
      <c r="B133" s="29">
        <v>4815.38461538462</v>
      </c>
      <c r="C133" s="30">
        <v>29</v>
      </c>
      <c r="D133" s="45">
        <f>(($D$6*2)*60*1000000/(B133*2)/360-(C133+$D$10)*2*60*1000000/(B133*2)/360)/100</f>
        <v>0.34611288604898843</v>
      </c>
      <c r="E133" s="54" t="str">
        <f t="shared" si="13"/>
        <v>       retlw 0h     ;0ms   4815rpm</v>
      </c>
      <c r="F133" s="54" t="e">
        <f t="shared" si="17"/>
        <v>#NAME?</v>
      </c>
      <c r="H133" s="53">
        <f>IF($D$6&lt;C133,CONCATENATE("Impossible: ",TRUNC(C133,1)," &gt; pick up position!"),"")</f>
      </c>
      <c r="W133" s="39">
        <f>B133</f>
        <v>4815.38461538462</v>
      </c>
      <c r="X133" s="40">
        <f t="shared" si="15"/>
        <v>29</v>
      </c>
    </row>
    <row r="134" spans="2:24" ht="12.75">
      <c r="B134" s="29">
        <v>4961.90476190476</v>
      </c>
      <c r="C134" s="30">
        <v>29</v>
      </c>
      <c r="D134" s="45">
        <f aca="true" t="shared" si="18" ref="D134:D146">(($D$6*2)*60*1000000/(B134*2)/360-(C134+$D$10)*2*60*1000000/(B134*2)/360)/100</f>
        <v>0.3358925143953934</v>
      </c>
      <c r="E134" s="54" t="str">
        <f t="shared" si="13"/>
        <v>       retlw 0h     ;0ms   4961rpm</v>
      </c>
      <c r="F134" s="54" t="e">
        <f t="shared" si="17"/>
        <v>#NAME?</v>
      </c>
      <c r="H134" s="53">
        <f aca="true" t="shared" si="19" ref="H134:H147">IF($D$6&lt;C134,CONCATENATE("Impossible: ",TRUNC(C134,1)," &gt; pick up position!"),"")</f>
      </c>
      <c r="W134" s="39">
        <f aca="true" t="shared" si="20" ref="W134:W141">B134</f>
        <v>4961.90476190476</v>
      </c>
      <c r="X134" s="40">
        <f t="shared" si="15"/>
        <v>29</v>
      </c>
    </row>
    <row r="135" spans="2:24" ht="12.75">
      <c r="B135" s="29">
        <v>5118.03278688525</v>
      </c>
      <c r="C135" s="30">
        <v>29</v>
      </c>
      <c r="D135" s="45">
        <f t="shared" si="18"/>
        <v>0.32564595344864417</v>
      </c>
      <c r="E135" s="54" t="str">
        <f t="shared" si="13"/>
        <v>       retlw 0h     ;0ms   5118rpm</v>
      </c>
      <c r="F135" s="54" t="e">
        <f t="shared" si="17"/>
        <v>#NAME?</v>
      </c>
      <c r="H135" s="53">
        <f t="shared" si="19"/>
      </c>
      <c r="W135" s="39">
        <f t="shared" si="20"/>
        <v>5118.03278688525</v>
      </c>
      <c r="X135" s="40">
        <f t="shared" si="15"/>
        <v>29</v>
      </c>
    </row>
    <row r="136" spans="2:24" ht="12.75">
      <c r="B136" s="29">
        <v>5284.74576271186</v>
      </c>
      <c r="C136" s="77">
        <v>29</v>
      </c>
      <c r="D136" s="45">
        <f t="shared" si="18"/>
        <v>0.31537310241607885</v>
      </c>
      <c r="E136" s="54" t="str">
        <f t="shared" si="13"/>
        <v>       retlw 0h     ;0ms   5284rpm</v>
      </c>
      <c r="F136" s="54" t="e">
        <f t="shared" si="17"/>
        <v>#NAME?</v>
      </c>
      <c r="H136" s="53">
        <f t="shared" si="19"/>
      </c>
      <c r="W136" s="39">
        <f t="shared" si="20"/>
        <v>5284.74576271186</v>
      </c>
      <c r="X136" s="40">
        <f t="shared" si="15"/>
        <v>29</v>
      </c>
    </row>
    <row r="137" spans="2:24" ht="12.75">
      <c r="B137" s="29">
        <v>5463.15789473684</v>
      </c>
      <c r="C137" s="30">
        <v>29</v>
      </c>
      <c r="D137" s="45">
        <f t="shared" si="18"/>
        <v>0.30507385998715675</v>
      </c>
      <c r="E137" s="54" t="str">
        <f t="shared" si="13"/>
        <v>       retlw 0h     ;0ms   5463rpm</v>
      </c>
      <c r="F137" s="54" t="e">
        <f t="shared" si="17"/>
        <v>#NAME?</v>
      </c>
      <c r="H137" s="53">
        <f t="shared" si="19"/>
      </c>
      <c r="W137" s="39">
        <f t="shared" si="20"/>
        <v>5463.15789473684</v>
      </c>
      <c r="X137" s="40">
        <f t="shared" si="15"/>
        <v>29</v>
      </c>
    </row>
    <row r="138" spans="2:24" ht="12.75">
      <c r="B138" s="29">
        <v>5654.54545454545</v>
      </c>
      <c r="C138" s="30">
        <v>29</v>
      </c>
      <c r="D138" s="45">
        <f t="shared" si="18"/>
        <v>0.2947481243301195</v>
      </c>
      <c r="E138" s="54" t="str">
        <f t="shared" si="13"/>
        <v>       retlw 0h     ;0ms   5654rpm</v>
      </c>
      <c r="F138" s="54" t="e">
        <f t="shared" si="17"/>
        <v>#NAME?</v>
      </c>
      <c r="H138" s="53">
        <f t="shared" si="19"/>
      </c>
      <c r="W138" s="39">
        <f t="shared" si="20"/>
        <v>5654.54545454545</v>
      </c>
      <c r="X138" s="40">
        <f t="shared" si="15"/>
        <v>29</v>
      </c>
    </row>
    <row r="139" spans="2:24" ht="12.75">
      <c r="B139" s="29">
        <v>5860.37735849057</v>
      </c>
      <c r="C139" s="30">
        <v>29</v>
      </c>
      <c r="D139" s="45">
        <f t="shared" si="18"/>
        <v>0.28439579308864493</v>
      </c>
      <c r="E139" s="54" t="str">
        <f t="shared" si="13"/>
        <v>       retlw 0h     ;0ms   5860rpm</v>
      </c>
      <c r="F139" s="54" t="e">
        <f t="shared" si="17"/>
        <v>#NAME?</v>
      </c>
      <c r="H139" s="53">
        <f t="shared" si="19"/>
      </c>
      <c r="W139" s="39">
        <f t="shared" si="20"/>
        <v>5860.37735849057</v>
      </c>
      <c r="X139" s="40">
        <f t="shared" si="15"/>
        <v>29</v>
      </c>
    </row>
    <row r="140" spans="2:24" ht="12.75">
      <c r="B140" s="29">
        <v>6082.35294117647</v>
      </c>
      <c r="C140" s="77">
        <v>29</v>
      </c>
      <c r="D140" s="45">
        <f t="shared" si="18"/>
        <v>0.27401676337846426</v>
      </c>
      <c r="E140" s="54" t="str">
        <f t="shared" si="13"/>
        <v>       retlw 0h     ;0ms   6082rpm</v>
      </c>
      <c r="F140" s="54" t="e">
        <f t="shared" si="17"/>
        <v>#NAME?</v>
      </c>
      <c r="H140" s="53">
        <f t="shared" si="19"/>
      </c>
      <c r="W140" s="39">
        <f t="shared" si="20"/>
        <v>6082.35294117647</v>
      </c>
      <c r="X140" s="40">
        <f t="shared" si="15"/>
        <v>29</v>
      </c>
    </row>
    <row r="141" spans="2:24" ht="12.75">
      <c r="B141" s="29">
        <v>6322.44897959184</v>
      </c>
      <c r="C141" s="30">
        <v>29</v>
      </c>
      <c r="D141" s="45">
        <f t="shared" si="18"/>
        <v>0.2636109317839464</v>
      </c>
      <c r="E141" s="54" t="str">
        <f t="shared" si="13"/>
        <v>       retlw 0h     ;0ms   6322rpm</v>
      </c>
      <c r="F141" s="54" t="e">
        <f t="shared" si="17"/>
        <v>#NAME?</v>
      </c>
      <c r="H141" s="53">
        <f t="shared" si="19"/>
      </c>
      <c r="W141" s="39">
        <f t="shared" si="20"/>
        <v>6322.44897959184</v>
      </c>
      <c r="X141" s="40">
        <f t="shared" si="15"/>
        <v>29</v>
      </c>
    </row>
    <row r="142" spans="2:24" ht="12.75">
      <c r="B142" s="29">
        <v>6582.97872340426</v>
      </c>
      <c r="C142" s="30">
        <v>29</v>
      </c>
      <c r="D142" s="45">
        <f t="shared" si="18"/>
        <v>0.25317819435466504</v>
      </c>
      <c r="E142" s="54" t="str">
        <f t="shared" si="13"/>
        <v>       retlw 0h     ;0ms   6582rpm</v>
      </c>
      <c r="F142" s="54" t="e">
        <f t="shared" si="17"/>
        <v>#NAME?</v>
      </c>
      <c r="H142" s="53">
        <f t="shared" si="19"/>
      </c>
      <c r="W142" s="39">
        <f aca="true" t="shared" si="21" ref="W142:W147">B142</f>
        <v>6582.97872340426</v>
      </c>
      <c r="X142" s="40">
        <f t="shared" si="15"/>
        <v>29</v>
      </c>
    </row>
    <row r="143" spans="1:24" ht="12.75">
      <c r="A143" s="55" t="s">
        <v>34</v>
      </c>
      <c r="B143" s="29">
        <v>6866.66666666667</v>
      </c>
      <c r="C143" s="30">
        <v>29</v>
      </c>
      <c r="D143" s="45">
        <f t="shared" si="18"/>
        <v>0.2427184466019412</v>
      </c>
      <c r="E143" s="54" t="str">
        <f t="shared" si="13"/>
        <v>       retlw 0h     ;0ms   6866rpm</v>
      </c>
      <c r="F143" s="54" t="e">
        <f t="shared" si="17"/>
        <v>#NAME?</v>
      </c>
      <c r="H143" s="53">
        <f t="shared" si="19"/>
      </c>
      <c r="W143" s="39">
        <f t="shared" si="21"/>
        <v>6866.66666666667</v>
      </c>
      <c r="X143" s="40">
        <f t="shared" si="15"/>
        <v>29</v>
      </c>
    </row>
    <row r="144" spans="2:24" ht="12.75">
      <c r="B144" s="29">
        <v>7176.74418604651</v>
      </c>
      <c r="C144" s="30">
        <v>29</v>
      </c>
      <c r="D144" s="45">
        <f t="shared" si="18"/>
        <v>0.2322315834953554</v>
      </c>
      <c r="E144" s="54" t="str">
        <f t="shared" si="13"/>
        <v>       retlw 0h     ;0ms   7176rpm</v>
      </c>
      <c r="F144" s="54" t="e">
        <f t="shared" si="17"/>
        <v>#NAME?</v>
      </c>
      <c r="H144" s="53">
        <f t="shared" si="19"/>
      </c>
      <c r="W144" s="39">
        <f t="shared" si="21"/>
        <v>7176.74418604651</v>
      </c>
      <c r="X144" s="40">
        <f>IF(W144&gt;$D$8,$C$17,C144+$D$10)</f>
        <v>29</v>
      </c>
    </row>
    <row r="145" spans="2:24" ht="12.75">
      <c r="B145" s="29">
        <v>7517.07317073171</v>
      </c>
      <c r="C145" s="30">
        <v>29</v>
      </c>
      <c r="D145" s="45">
        <f t="shared" si="18"/>
        <v>0.22171749945922556</v>
      </c>
      <c r="E145" s="54" t="str">
        <f t="shared" si="13"/>
        <v>       retlw 0h     ;0ms   7517rpm</v>
      </c>
      <c r="F145" s="54" t="e">
        <f t="shared" si="17"/>
        <v>#NAME?</v>
      </c>
      <c r="H145" s="53">
        <f t="shared" si="19"/>
      </c>
      <c r="W145" s="39">
        <f t="shared" si="21"/>
        <v>7517.07317073171</v>
      </c>
      <c r="X145" s="40">
        <f>IF(W145&gt;$D$8,$C$17,C145+$D$10)</f>
        <v>29</v>
      </c>
    </row>
    <row r="146" spans="2:24" ht="12.75">
      <c r="B146" s="29">
        <v>7892.30769230769</v>
      </c>
      <c r="C146" s="30">
        <v>29</v>
      </c>
      <c r="D146" s="45">
        <f t="shared" si="18"/>
        <v>0.21117608836907154</v>
      </c>
      <c r="E146" s="54" t="str">
        <f>IF(B146&lt;$D$8,IF(D146&gt;10,CONCATENATE("       ",$E$14,DEC2HEX(D146,2),$E$15,$A$143,TRUNC(D146/10,1),$A$150),CONCATENATE("       ",$E$14,DEC2HEX(D146),$E$15,$A$143,ROUND(D146/10,1),$A$150,INT(B146),$B$14)),$E$17)</f>
        <v>       retlw 0h     ;0ms   7892rpm</v>
      </c>
      <c r="F146" s="54" t="e">
        <f t="shared" si="17"/>
        <v>#NAME?</v>
      </c>
      <c r="H146" s="53">
        <f t="shared" si="19"/>
      </c>
      <c r="W146" s="39">
        <f t="shared" si="21"/>
        <v>7892.30769230769</v>
      </c>
      <c r="X146" s="40">
        <f>IF(W146&gt;$D$8,$C$17,C146+$D$10)</f>
        <v>29</v>
      </c>
    </row>
    <row r="147" spans="2:24" ht="12.75">
      <c r="B147" s="29">
        <v>9000</v>
      </c>
      <c r="C147" s="30">
        <v>29</v>
      </c>
      <c r="D147" s="45">
        <f>(($D$6*2)*60*1000000/(B147*2)/360-(C147+$D$10)*2*60*1000000/(B147*2)/360)/100</f>
        <v>0.18518518518518476</v>
      </c>
      <c r="E147" s="54" t="str">
        <f>IF(B147&lt;$D$8,IF(D147&gt;10,CONCATENATE("       ",$E$14,DEC2HEX(D147,2),$E$15,$A$143,TRUNC(D147/10,1),$A$150),CONCATENATE("       ",$E$14,DEC2HEX(D147),$E$15,$A$143,ROUND(D147/10,1),$A$150,INT(B147),$B$14)),$E$17)</f>
        <v>       retlw 0h     ;0ms   9000rpm</v>
      </c>
      <c r="F147" s="54" t="e">
        <f t="shared" si="17"/>
        <v>#NAME?</v>
      </c>
      <c r="H147" s="53">
        <f t="shared" si="19"/>
      </c>
      <c r="W147" s="41">
        <f t="shared" si="21"/>
        <v>9000</v>
      </c>
      <c r="X147" s="42">
        <f>IF(W147&gt;$D$8,$C$17,C147+$D$10)</f>
        <v>29</v>
      </c>
    </row>
    <row r="148" spans="2:6" ht="12.75">
      <c r="B148" s="29">
        <v>9000</v>
      </c>
      <c r="C148" s="30">
        <v>29</v>
      </c>
      <c r="D148" s="45">
        <f>(($D$6*2)*60*1000000/(B148*2)/360-(C148+$D$10)*2*60*1000000/(B148*2)/360)/100</f>
        <v>0.18518518518518476</v>
      </c>
      <c r="E148" s="54" t="str">
        <f>IF(B148&lt;$D$8,IF(D148&gt;10,CONCATENATE("       ",$E$14,DEC2HEX(D148,2),$E$15,$A$143,TRUNC(D148/10,1),$A$150),CONCATENATE("       ",$E$14,DEC2HEX(D148),$E$15,$A$143,ROUND(D148/10,1),$A$150,INT(B148),$B$14)),$E$17)</f>
        <v>       retlw 0h     ;0ms   9000rpm</v>
      </c>
      <c r="F148" s="54" t="e">
        <f>IF(B148&lt;$D$8,IF(D148&gt;10,CONCATENATE("       ",$E$14,DEC2HEX(D148,2),$E$15,$A$143,TRUNC(D148/10,1),$A$150),CONCATENATE("       ",$E$14,DEC2HEX(D148),$E$15,$A$143,ROUND(D148/10,1),$A$150,INT(B148),$B$14)),$E$17)</f>
        <v>#NAME?</v>
      </c>
    </row>
    <row r="149" spans="4:23" ht="12.75">
      <c r="D149" s="20"/>
      <c r="V149" s="35"/>
      <c r="W149" s="36"/>
    </row>
    <row r="150" spans="1:23" ht="12.75">
      <c r="A150" s="20" t="s">
        <v>33</v>
      </c>
      <c r="D150" s="20"/>
      <c r="V150" s="35"/>
      <c r="W150" s="36"/>
    </row>
    <row r="151" ht="12.75">
      <c r="D151" s="20"/>
    </row>
    <row r="152" ht="12.75">
      <c r="D152" s="20"/>
    </row>
    <row r="153" ht="12.75">
      <c r="D153" s="20"/>
    </row>
    <row r="154" ht="12.75">
      <c r="D154" s="20"/>
    </row>
    <row r="155" ht="12.75">
      <c r="D155" s="20"/>
    </row>
    <row r="156" ht="12.75">
      <c r="D156" s="20"/>
    </row>
    <row r="157" ht="12.75">
      <c r="D157" s="20"/>
    </row>
    <row r="158" ht="12.75">
      <c r="D158" s="20"/>
    </row>
    <row r="159" ht="12.75">
      <c r="D159" s="20"/>
    </row>
    <row r="160" ht="12.75">
      <c r="D160" s="20"/>
    </row>
    <row r="161" ht="12.75">
      <c r="D161" s="20"/>
    </row>
    <row r="162" ht="12.75">
      <c r="D162" s="20"/>
    </row>
    <row r="163" ht="12.75">
      <c r="D163" s="20"/>
    </row>
    <row r="164" ht="12.75">
      <c r="D164" s="20"/>
    </row>
    <row r="165" ht="12.75">
      <c r="D165" s="20"/>
    </row>
    <row r="166" ht="12.75">
      <c r="D166" s="20"/>
    </row>
    <row r="167" ht="12.75">
      <c r="D167" s="20"/>
    </row>
    <row r="168" ht="12.75">
      <c r="D168" s="20"/>
    </row>
    <row r="169" ht="12.75">
      <c r="D169" s="20"/>
    </row>
    <row r="170" ht="12.75">
      <c r="D170" s="20"/>
    </row>
    <row r="171" ht="12.75">
      <c r="D171" s="20"/>
    </row>
    <row r="172" ht="12.75">
      <c r="D172" s="20"/>
    </row>
    <row r="173" ht="12.75">
      <c r="D173" s="20"/>
    </row>
    <row r="174" ht="12.75">
      <c r="D174" s="20"/>
    </row>
  </sheetData>
  <sheetProtection/>
  <printOptions/>
  <pageMargins left="0.787401575" right="0.787401575" top="0.984251969" bottom="0.984251969" header="0.4921259845" footer="0.4921259845"/>
  <pageSetup horizontalDpi="200" verticalDpi="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3"/>
  <sheetViews>
    <sheetView zoomScalePageLayoutView="0" workbookViewId="0" topLeftCell="A76">
      <selection activeCell="A1" sqref="A1"/>
    </sheetView>
  </sheetViews>
  <sheetFormatPr defaultColWidth="9.140625" defaultRowHeight="12.75"/>
  <cols>
    <col min="1" max="1" width="11.421875" style="0" customWidth="1"/>
    <col min="2" max="2" width="11.00390625" style="66" bestFit="1" customWidth="1"/>
    <col min="3" max="3" width="13.140625" style="0" customWidth="1"/>
    <col min="4" max="8" width="11.421875" style="0" customWidth="1"/>
    <col min="9" max="9" width="12.00390625" style="0" bestFit="1" customWidth="1"/>
    <col min="10" max="15" width="11.421875" style="0" customWidth="1"/>
    <col min="16" max="16" width="12.57421875" style="0" customWidth="1"/>
    <col min="17" max="16384" width="11.421875" style="0" customWidth="1"/>
  </cols>
  <sheetData>
    <row r="1" spans="1:17" ht="12.75">
      <c r="A1" s="58" t="s">
        <v>42</v>
      </c>
      <c r="B1" s="65" t="s">
        <v>9</v>
      </c>
      <c r="C1" s="58" t="s">
        <v>43</v>
      </c>
      <c r="H1" s="58"/>
      <c r="I1" s="58"/>
      <c r="J1" s="58"/>
      <c r="O1" s="58"/>
      <c r="P1" s="58"/>
      <c r="Q1" s="58"/>
    </row>
    <row r="2" spans="1:17" ht="12.75">
      <c r="A2" s="58" t="s">
        <v>37</v>
      </c>
      <c r="B2" s="65" t="s">
        <v>38</v>
      </c>
      <c r="C2" s="61" t="s">
        <v>44</v>
      </c>
      <c r="H2" s="58"/>
      <c r="I2" s="58"/>
      <c r="J2" s="61"/>
      <c r="O2" s="58"/>
      <c r="P2" s="58"/>
      <c r="Q2" s="61"/>
    </row>
    <row r="3" spans="1:18" ht="15.75">
      <c r="A3" s="59">
        <v>1</v>
      </c>
      <c r="B3" s="69">
        <v>1010</v>
      </c>
      <c r="C3" s="74">
        <f aca="true" t="shared" si="0" ref="C3:C34">($F$14*A3)+$F$13</f>
        <v>6.710000000000001</v>
      </c>
      <c r="D3" s="62"/>
      <c r="E3" s="73" t="s">
        <v>49</v>
      </c>
      <c r="G3" s="58"/>
      <c r="I3" s="68"/>
      <c r="J3" s="63"/>
      <c r="K3" s="48"/>
      <c r="P3" s="68"/>
      <c r="Q3" s="47"/>
      <c r="R3" s="48"/>
    </row>
    <row r="4" spans="1:17" ht="15">
      <c r="A4" s="59">
        <v>2</v>
      </c>
      <c r="B4" s="69">
        <v>1016.949152542373</v>
      </c>
      <c r="C4" s="74">
        <f t="shared" si="0"/>
        <v>6.94</v>
      </c>
      <c r="I4" s="68"/>
      <c r="J4" s="63"/>
      <c r="K4" s="48"/>
      <c r="P4" s="68"/>
      <c r="Q4" s="47"/>
    </row>
    <row r="5" spans="1:17" ht="15">
      <c r="A5" s="59">
        <v>3</v>
      </c>
      <c r="B5" s="69">
        <v>1023.8907849829352</v>
      </c>
      <c r="C5" s="74">
        <f t="shared" si="0"/>
        <v>7.170000000000001</v>
      </c>
      <c r="G5" s="63"/>
      <c r="I5" s="68"/>
      <c r="J5" s="63"/>
      <c r="K5" s="48"/>
      <c r="P5" s="68"/>
      <c r="Q5" s="47"/>
    </row>
    <row r="6" spans="1:17" ht="15">
      <c r="A6" s="59">
        <v>4</v>
      </c>
      <c r="B6" s="69">
        <v>1030.9278350515463</v>
      </c>
      <c r="C6" s="74">
        <f t="shared" si="0"/>
        <v>7.4</v>
      </c>
      <c r="E6" s="64"/>
      <c r="F6" s="64"/>
      <c r="I6" s="68"/>
      <c r="J6" s="63"/>
      <c r="K6" s="48"/>
      <c r="P6" s="68"/>
      <c r="Q6" s="47"/>
    </row>
    <row r="7" spans="1:17" ht="15">
      <c r="A7" s="59">
        <v>5</v>
      </c>
      <c r="B7" s="69">
        <v>1038.0622837370242</v>
      </c>
      <c r="C7" s="74">
        <f t="shared" si="0"/>
        <v>7.630000000000001</v>
      </c>
      <c r="E7" t="s">
        <v>47</v>
      </c>
      <c r="I7" s="68"/>
      <c r="J7" s="63"/>
      <c r="K7" s="48"/>
      <c r="P7" s="68"/>
      <c r="Q7" s="47"/>
    </row>
    <row r="8" spans="1:17" ht="15">
      <c r="A8" s="59">
        <v>6</v>
      </c>
      <c r="B8" s="69">
        <v>1045.2961672473868</v>
      </c>
      <c r="C8" s="74">
        <f t="shared" si="0"/>
        <v>7.86</v>
      </c>
      <c r="E8" s="67" t="s">
        <v>46</v>
      </c>
      <c r="I8" s="68"/>
      <c r="J8" s="63"/>
      <c r="K8" s="48"/>
      <c r="P8" s="68"/>
      <c r="Q8" s="47"/>
    </row>
    <row r="9" spans="1:17" ht="15">
      <c r="A9" s="59">
        <v>7</v>
      </c>
      <c r="B9" s="69">
        <v>1052.6315789473686</v>
      </c>
      <c r="C9" s="74">
        <f t="shared" si="0"/>
        <v>8.09</v>
      </c>
      <c r="E9" t="s">
        <v>48</v>
      </c>
      <c r="I9" s="68"/>
      <c r="J9" s="63"/>
      <c r="K9" s="48"/>
      <c r="P9" s="68"/>
      <c r="Q9" s="47"/>
    </row>
    <row r="10" spans="1:17" ht="12.75">
      <c r="A10" s="59">
        <v>8</v>
      </c>
      <c r="B10" s="69">
        <v>1060.070671378092</v>
      </c>
      <c r="C10" s="74">
        <f t="shared" si="0"/>
        <v>8.32</v>
      </c>
      <c r="G10" s="63"/>
      <c r="I10" s="68"/>
      <c r="J10" s="63"/>
      <c r="P10" s="68"/>
      <c r="Q10" s="47"/>
    </row>
    <row r="11" spans="1:17" ht="12.75">
      <c r="A11" s="59">
        <v>9</v>
      </c>
      <c r="B11" s="69">
        <v>1067.6156583629893</v>
      </c>
      <c r="C11" s="74">
        <f t="shared" si="0"/>
        <v>8.55</v>
      </c>
      <c r="E11" s="58" t="s">
        <v>45</v>
      </c>
      <c r="G11" s="63"/>
      <c r="I11" s="68"/>
      <c r="J11" s="63"/>
      <c r="P11" s="68"/>
      <c r="Q11" s="47"/>
    </row>
    <row r="12" spans="1:17" ht="12.75">
      <c r="A12" s="59">
        <v>10</v>
      </c>
      <c r="B12" s="69">
        <v>1075.268817204301</v>
      </c>
      <c r="C12" s="74">
        <f t="shared" si="0"/>
        <v>8.780000000000001</v>
      </c>
      <c r="E12" t="s">
        <v>39</v>
      </c>
      <c r="I12" s="68"/>
      <c r="J12" s="63"/>
      <c r="P12" s="68"/>
      <c r="Q12" s="47"/>
    </row>
    <row r="13" spans="1:17" ht="12.75">
      <c r="A13" s="59">
        <v>11</v>
      </c>
      <c r="B13" s="69">
        <v>1083.0324909747292</v>
      </c>
      <c r="C13" s="74">
        <f t="shared" si="0"/>
        <v>9.010000000000002</v>
      </c>
      <c r="E13" t="s">
        <v>40</v>
      </c>
      <c r="F13" s="60">
        <v>6.48</v>
      </c>
      <c r="I13" s="68"/>
      <c r="J13" s="63"/>
      <c r="P13" s="68"/>
      <c r="Q13" s="47"/>
    </row>
    <row r="14" spans="1:17" ht="12.75">
      <c r="A14" s="59">
        <v>12</v>
      </c>
      <c r="B14" s="69">
        <v>1090.909090909091</v>
      </c>
      <c r="C14" s="74">
        <f t="shared" si="0"/>
        <v>9.24</v>
      </c>
      <c r="E14" t="s">
        <v>41</v>
      </c>
      <c r="F14" s="60">
        <v>0.23</v>
      </c>
      <c r="I14" s="68"/>
      <c r="J14" s="63"/>
      <c r="P14" s="68"/>
      <c r="Q14" s="47"/>
    </row>
    <row r="15" spans="1:17" ht="12.75">
      <c r="A15" s="59">
        <v>13</v>
      </c>
      <c r="B15" s="69">
        <v>1098.9010989010987</v>
      </c>
      <c r="C15" s="74">
        <f t="shared" si="0"/>
        <v>9.47</v>
      </c>
      <c r="I15" s="68"/>
      <c r="J15" s="63"/>
      <c r="P15" s="68"/>
      <c r="Q15" s="47"/>
    </row>
    <row r="16" spans="1:17" ht="12.75">
      <c r="A16" s="59">
        <v>14</v>
      </c>
      <c r="B16" s="69">
        <v>1107.0110701107012</v>
      </c>
      <c r="C16" s="74">
        <f t="shared" si="0"/>
        <v>9.700000000000001</v>
      </c>
      <c r="I16" s="68"/>
      <c r="J16" s="63"/>
      <c r="P16" s="68"/>
      <c r="Q16" s="47"/>
    </row>
    <row r="17" spans="1:17" ht="12.75">
      <c r="A17" s="59">
        <v>15</v>
      </c>
      <c r="B17" s="69">
        <v>1115.2416356877325</v>
      </c>
      <c r="C17" s="74">
        <f t="shared" si="0"/>
        <v>9.93</v>
      </c>
      <c r="I17" s="68"/>
      <c r="J17" s="63"/>
      <c r="P17" s="68"/>
      <c r="Q17" s="47"/>
    </row>
    <row r="18" spans="1:17" ht="12.75">
      <c r="A18" s="59">
        <v>16</v>
      </c>
      <c r="B18" s="69">
        <v>1123.5955056179776</v>
      </c>
      <c r="C18" s="74">
        <f t="shared" si="0"/>
        <v>10.16</v>
      </c>
      <c r="I18" s="68"/>
      <c r="J18" s="63"/>
      <c r="P18" s="68"/>
      <c r="Q18" s="47"/>
    </row>
    <row r="19" spans="1:17" ht="12.75">
      <c r="A19" s="59">
        <v>17</v>
      </c>
      <c r="B19" s="69">
        <v>1132.0754716981132</v>
      </c>
      <c r="C19" s="74">
        <f t="shared" si="0"/>
        <v>10.39</v>
      </c>
      <c r="I19" s="68"/>
      <c r="J19" s="63"/>
      <c r="P19" s="68"/>
      <c r="Q19" s="47"/>
    </row>
    <row r="20" spans="1:17" ht="12.75">
      <c r="A20" s="59">
        <v>18</v>
      </c>
      <c r="B20" s="69">
        <v>1140.6844106463877</v>
      </c>
      <c r="C20" s="74">
        <f t="shared" si="0"/>
        <v>10.620000000000001</v>
      </c>
      <c r="I20" s="68"/>
      <c r="J20" s="63"/>
      <c r="P20" s="68"/>
      <c r="Q20" s="47"/>
    </row>
    <row r="21" spans="1:17" ht="12.75">
      <c r="A21" s="59">
        <v>19</v>
      </c>
      <c r="B21" s="69">
        <v>1149.4252873563216</v>
      </c>
      <c r="C21" s="74">
        <f t="shared" si="0"/>
        <v>10.850000000000001</v>
      </c>
      <c r="I21" s="68"/>
      <c r="J21" s="63"/>
      <c r="P21" s="68"/>
      <c r="Q21" s="47"/>
    </row>
    <row r="22" spans="1:17" ht="12.75">
      <c r="A22" s="59">
        <v>20</v>
      </c>
      <c r="B22" s="69">
        <v>1158.3011583011585</v>
      </c>
      <c r="C22" s="74">
        <f t="shared" si="0"/>
        <v>11.080000000000002</v>
      </c>
      <c r="I22" s="68"/>
      <c r="J22" s="63"/>
      <c r="P22" s="68"/>
      <c r="Q22" s="47"/>
    </row>
    <row r="23" spans="1:17" ht="12.75">
      <c r="A23" s="59">
        <v>21</v>
      </c>
      <c r="B23" s="69">
        <v>1167.3151750972763</v>
      </c>
      <c r="C23" s="74">
        <f t="shared" si="0"/>
        <v>11.31</v>
      </c>
      <c r="I23" s="68"/>
      <c r="J23" s="63"/>
      <c r="P23" s="68"/>
      <c r="Q23" s="47"/>
    </row>
    <row r="24" spans="1:17" ht="12.75">
      <c r="A24" s="59">
        <v>22</v>
      </c>
      <c r="B24" s="69">
        <v>1176.4705882352941</v>
      </c>
      <c r="C24" s="74">
        <f t="shared" si="0"/>
        <v>11.540000000000001</v>
      </c>
      <c r="I24" s="68"/>
      <c r="J24" s="63"/>
      <c r="P24" s="68"/>
      <c r="Q24" s="47"/>
    </row>
    <row r="25" spans="1:17" ht="12.75">
      <c r="A25" s="59">
        <v>23</v>
      </c>
      <c r="B25" s="69">
        <v>1185.7707509881423</v>
      </c>
      <c r="C25" s="74">
        <f t="shared" si="0"/>
        <v>11.77</v>
      </c>
      <c r="I25" s="68"/>
      <c r="J25" s="63"/>
      <c r="P25" s="68"/>
      <c r="Q25" s="47"/>
    </row>
    <row r="26" spans="1:17" ht="12.75">
      <c r="A26" s="59">
        <v>24</v>
      </c>
      <c r="B26" s="71">
        <v>1195.219123505976</v>
      </c>
      <c r="C26" s="75">
        <f t="shared" si="0"/>
        <v>12</v>
      </c>
      <c r="I26" s="68"/>
      <c r="J26" s="63"/>
      <c r="P26" s="68"/>
      <c r="Q26" s="47"/>
    </row>
    <row r="27" spans="1:17" ht="12.75">
      <c r="A27" s="59">
        <v>25</v>
      </c>
      <c r="B27" s="69">
        <v>1204.8192771084339</v>
      </c>
      <c r="C27" s="74">
        <f t="shared" si="0"/>
        <v>12.23</v>
      </c>
      <c r="I27" s="68"/>
      <c r="J27" s="63"/>
      <c r="P27" s="68"/>
      <c r="Q27" s="47"/>
    </row>
    <row r="28" spans="1:17" ht="12.75">
      <c r="A28" s="59">
        <v>26</v>
      </c>
      <c r="B28" s="69">
        <v>1214.5748987854251</v>
      </c>
      <c r="C28" s="74">
        <f t="shared" si="0"/>
        <v>12.46</v>
      </c>
      <c r="I28" s="68"/>
      <c r="J28" s="63"/>
      <c r="P28" s="68"/>
      <c r="Q28" s="47"/>
    </row>
    <row r="29" spans="1:17" ht="12.75">
      <c r="A29" s="59">
        <v>27</v>
      </c>
      <c r="B29" s="69">
        <v>1224.4897959183672</v>
      </c>
      <c r="C29" s="74">
        <f t="shared" si="0"/>
        <v>12.690000000000001</v>
      </c>
      <c r="I29" s="68"/>
      <c r="J29" s="63"/>
      <c r="P29" s="68"/>
      <c r="Q29" s="47"/>
    </row>
    <row r="30" spans="1:17" ht="12.75">
      <c r="A30" s="59">
        <v>28</v>
      </c>
      <c r="B30" s="69">
        <v>1234.5679012345677</v>
      </c>
      <c r="C30" s="74">
        <f t="shared" si="0"/>
        <v>12.920000000000002</v>
      </c>
      <c r="I30" s="68"/>
      <c r="J30" s="63"/>
      <c r="P30" s="68"/>
      <c r="Q30" s="47"/>
    </row>
    <row r="31" spans="1:17" ht="12.75">
      <c r="A31" s="59">
        <v>29</v>
      </c>
      <c r="B31" s="69">
        <v>1244.8132780082985</v>
      </c>
      <c r="C31" s="74">
        <f t="shared" si="0"/>
        <v>13.15</v>
      </c>
      <c r="I31" s="68"/>
      <c r="J31" s="63"/>
      <c r="P31" s="68"/>
      <c r="Q31" s="47"/>
    </row>
    <row r="32" spans="1:17" ht="12.75">
      <c r="A32" s="59">
        <v>30</v>
      </c>
      <c r="B32" s="69">
        <v>1255.2301255230127</v>
      </c>
      <c r="C32" s="74">
        <f t="shared" si="0"/>
        <v>13.38</v>
      </c>
      <c r="I32" s="68"/>
      <c r="J32" s="63"/>
      <c r="P32" s="68"/>
      <c r="Q32" s="47"/>
    </row>
    <row r="33" spans="1:17" ht="12.75">
      <c r="A33" s="59">
        <v>31</v>
      </c>
      <c r="B33" s="69">
        <v>1265.8227848101267</v>
      </c>
      <c r="C33" s="74">
        <f t="shared" si="0"/>
        <v>13.61</v>
      </c>
      <c r="I33" s="68"/>
      <c r="J33" s="63"/>
      <c r="P33" s="68"/>
      <c r="Q33" s="47"/>
    </row>
    <row r="34" spans="1:17" ht="12.75">
      <c r="A34" s="59">
        <v>32</v>
      </c>
      <c r="B34" s="69">
        <v>1276.595744680851</v>
      </c>
      <c r="C34" s="74">
        <f t="shared" si="0"/>
        <v>13.84</v>
      </c>
      <c r="I34" s="68"/>
      <c r="J34" s="63"/>
      <c r="P34" s="68"/>
      <c r="Q34" s="47"/>
    </row>
    <row r="35" spans="1:17" ht="12.75">
      <c r="A35" s="59">
        <v>33</v>
      </c>
      <c r="B35" s="69">
        <v>1287.5536480686694</v>
      </c>
      <c r="C35" s="74">
        <f aca="true" t="shared" si="1" ref="C35:C66">($F$14*A35)+$F$13</f>
        <v>14.07</v>
      </c>
      <c r="I35" s="68"/>
      <c r="J35" s="63"/>
      <c r="P35" s="68"/>
      <c r="Q35" s="47"/>
    </row>
    <row r="36" spans="1:17" ht="12.75">
      <c r="A36" s="59">
        <v>34</v>
      </c>
      <c r="B36" s="69">
        <v>1298.7012987012986</v>
      </c>
      <c r="C36" s="74">
        <f t="shared" si="1"/>
        <v>14.3</v>
      </c>
      <c r="I36" s="68"/>
      <c r="J36" s="63"/>
      <c r="P36" s="68"/>
      <c r="Q36" s="47"/>
    </row>
    <row r="37" spans="1:17" ht="12.75">
      <c r="A37" s="59">
        <v>35</v>
      </c>
      <c r="B37" s="69">
        <v>1310.0436681222707</v>
      </c>
      <c r="C37" s="74">
        <f t="shared" si="1"/>
        <v>14.530000000000001</v>
      </c>
      <c r="I37" s="68"/>
      <c r="J37" s="63"/>
      <c r="P37" s="68"/>
      <c r="Q37" s="47"/>
    </row>
    <row r="38" spans="1:17" ht="12.75">
      <c r="A38" s="59">
        <v>36</v>
      </c>
      <c r="B38" s="69">
        <v>1321.5859030837005</v>
      </c>
      <c r="C38" s="74">
        <f t="shared" si="1"/>
        <v>14.760000000000002</v>
      </c>
      <c r="I38" s="68"/>
      <c r="J38" s="63"/>
      <c r="P38" s="68"/>
      <c r="Q38" s="47"/>
    </row>
    <row r="39" spans="1:17" ht="12.75">
      <c r="A39" s="59">
        <v>37</v>
      </c>
      <c r="B39" s="69">
        <v>1333.3333333333333</v>
      </c>
      <c r="C39" s="74">
        <f t="shared" si="1"/>
        <v>14.99</v>
      </c>
      <c r="I39" s="68"/>
      <c r="J39" s="63"/>
      <c r="P39" s="68"/>
      <c r="Q39" s="47"/>
    </row>
    <row r="40" spans="1:17" ht="12.75">
      <c r="A40" s="59">
        <v>38</v>
      </c>
      <c r="B40" s="69">
        <v>1345.2914798206277</v>
      </c>
      <c r="C40" s="74">
        <f t="shared" si="1"/>
        <v>15.22</v>
      </c>
      <c r="I40" s="68"/>
      <c r="J40" s="63"/>
      <c r="P40" s="68"/>
      <c r="Q40" s="47"/>
    </row>
    <row r="41" spans="1:17" ht="12.75">
      <c r="A41" s="59">
        <v>39</v>
      </c>
      <c r="B41" s="69">
        <v>1357.4660633484161</v>
      </c>
      <c r="C41" s="74">
        <f t="shared" si="1"/>
        <v>15.450000000000001</v>
      </c>
      <c r="I41" s="68"/>
      <c r="J41" s="63"/>
      <c r="P41" s="68"/>
      <c r="Q41" s="47"/>
    </row>
    <row r="42" spans="1:17" ht="12.75">
      <c r="A42" s="59">
        <v>40</v>
      </c>
      <c r="B42" s="69">
        <v>1369.86301369863</v>
      </c>
      <c r="C42" s="74">
        <f t="shared" si="1"/>
        <v>15.680000000000001</v>
      </c>
      <c r="I42" s="68"/>
      <c r="J42" s="63"/>
      <c r="P42" s="68"/>
      <c r="Q42" s="47"/>
    </row>
    <row r="43" spans="1:17" ht="12.75">
      <c r="A43" s="59">
        <v>41</v>
      </c>
      <c r="B43" s="69">
        <v>1382.4884792626729</v>
      </c>
      <c r="C43" s="74">
        <f t="shared" si="1"/>
        <v>15.91</v>
      </c>
      <c r="I43" s="68"/>
      <c r="J43" s="63"/>
      <c r="P43" s="68"/>
      <c r="Q43" s="47"/>
    </row>
    <row r="44" spans="1:17" ht="12.75">
      <c r="A44" s="59">
        <v>42</v>
      </c>
      <c r="B44" s="69">
        <v>1395.3488372093022</v>
      </c>
      <c r="C44" s="74">
        <f t="shared" si="1"/>
        <v>16.14</v>
      </c>
      <c r="I44" s="68"/>
      <c r="J44" s="63"/>
      <c r="P44" s="68"/>
      <c r="Q44" s="47"/>
    </row>
    <row r="45" spans="1:17" ht="12.75">
      <c r="A45" s="59">
        <v>43</v>
      </c>
      <c r="B45" s="69">
        <v>1408.4507042253522</v>
      </c>
      <c r="C45" s="74">
        <f t="shared" si="1"/>
        <v>16.37</v>
      </c>
      <c r="I45" s="68"/>
      <c r="J45" s="63"/>
      <c r="P45" s="68"/>
      <c r="Q45" s="47"/>
    </row>
    <row r="46" spans="1:17" ht="12.75">
      <c r="A46" s="59">
        <v>44</v>
      </c>
      <c r="B46" s="69">
        <v>1421.8009478672984</v>
      </c>
      <c r="C46" s="74">
        <f t="shared" si="1"/>
        <v>16.6</v>
      </c>
      <c r="I46" s="68"/>
      <c r="J46" s="63"/>
      <c r="P46" s="68"/>
      <c r="Q46" s="47"/>
    </row>
    <row r="47" spans="1:17" ht="12.75">
      <c r="A47" s="59">
        <v>45</v>
      </c>
      <c r="B47" s="69">
        <v>1435.4066985645934</v>
      </c>
      <c r="C47" s="74">
        <f t="shared" si="1"/>
        <v>16.83</v>
      </c>
      <c r="I47" s="68"/>
      <c r="J47" s="63"/>
      <c r="P47" s="68"/>
      <c r="Q47" s="47"/>
    </row>
    <row r="48" spans="1:17" ht="12.75">
      <c r="A48" s="59">
        <v>46</v>
      </c>
      <c r="B48" s="69">
        <v>1449.2753623188405</v>
      </c>
      <c r="C48" s="74">
        <f t="shared" si="1"/>
        <v>17.060000000000002</v>
      </c>
      <c r="I48" s="68"/>
      <c r="J48" s="63"/>
      <c r="P48" s="68"/>
      <c r="Q48" s="47"/>
    </row>
    <row r="49" spans="1:17" ht="12.75">
      <c r="A49" s="59">
        <v>47</v>
      </c>
      <c r="B49" s="69">
        <v>1463.4146341463415</v>
      </c>
      <c r="C49" s="74">
        <f t="shared" si="1"/>
        <v>17.29</v>
      </c>
      <c r="I49" s="68"/>
      <c r="J49" s="63"/>
      <c r="P49" s="68"/>
      <c r="Q49" s="47"/>
    </row>
    <row r="50" spans="1:17" ht="12.75">
      <c r="A50" s="59">
        <v>48</v>
      </c>
      <c r="B50" s="69">
        <v>1477.8325123152708</v>
      </c>
      <c r="C50" s="74">
        <f t="shared" si="1"/>
        <v>17.520000000000003</v>
      </c>
      <c r="I50" s="68"/>
      <c r="J50" s="63"/>
      <c r="P50" s="68"/>
      <c r="Q50" s="47"/>
    </row>
    <row r="51" spans="1:17" ht="12.75">
      <c r="A51" s="59">
        <v>49</v>
      </c>
      <c r="B51" s="69">
        <v>1492.5373134328356</v>
      </c>
      <c r="C51" s="74">
        <f t="shared" si="1"/>
        <v>17.75</v>
      </c>
      <c r="I51" s="68"/>
      <c r="J51" s="63"/>
      <c r="P51" s="68"/>
      <c r="Q51" s="47"/>
    </row>
    <row r="52" spans="1:17" ht="12.75">
      <c r="A52" s="59">
        <v>50</v>
      </c>
      <c r="B52" s="69">
        <v>1507.5376884422112</v>
      </c>
      <c r="C52" s="74">
        <f t="shared" si="1"/>
        <v>17.98</v>
      </c>
      <c r="I52" s="68"/>
      <c r="J52" s="63"/>
      <c r="P52" s="68"/>
      <c r="Q52" s="47"/>
    </row>
    <row r="53" spans="1:17" ht="12.75">
      <c r="A53" s="59">
        <v>51</v>
      </c>
      <c r="B53" s="69">
        <v>1522.8426395939089</v>
      </c>
      <c r="C53" s="74">
        <f t="shared" si="1"/>
        <v>18.21</v>
      </c>
      <c r="I53" s="68"/>
      <c r="J53" s="63"/>
      <c r="P53" s="68"/>
      <c r="Q53" s="47"/>
    </row>
    <row r="54" spans="1:17" ht="12.75">
      <c r="A54" s="59">
        <v>52</v>
      </c>
      <c r="B54" s="69">
        <v>1538.4615384615386</v>
      </c>
      <c r="C54" s="74">
        <f t="shared" si="1"/>
        <v>18.44</v>
      </c>
      <c r="I54" s="68"/>
      <c r="J54" s="63"/>
      <c r="P54" s="68"/>
      <c r="Q54" s="47"/>
    </row>
    <row r="55" spans="1:17" ht="12.75">
      <c r="A55" s="59">
        <v>53</v>
      </c>
      <c r="B55" s="69">
        <v>1554.4041450777202</v>
      </c>
      <c r="C55" s="74">
        <f t="shared" si="1"/>
        <v>18.67</v>
      </c>
      <c r="I55" s="68"/>
      <c r="J55" s="63"/>
      <c r="P55" s="68"/>
      <c r="Q55" s="47"/>
    </row>
    <row r="56" spans="1:17" ht="12.75">
      <c r="A56" s="59">
        <v>54</v>
      </c>
      <c r="B56" s="69">
        <v>1570.6806282722512</v>
      </c>
      <c r="C56" s="74">
        <f t="shared" si="1"/>
        <v>18.9</v>
      </c>
      <c r="I56" s="68"/>
      <c r="J56" s="63"/>
      <c r="P56" s="68"/>
      <c r="Q56" s="47"/>
    </row>
    <row r="57" spans="1:17" ht="12.75">
      <c r="A57" s="59">
        <v>55</v>
      </c>
      <c r="B57" s="69">
        <v>1587.3015873015875</v>
      </c>
      <c r="C57" s="74">
        <f t="shared" si="1"/>
        <v>19.130000000000003</v>
      </c>
      <c r="I57" s="68"/>
      <c r="J57" s="63"/>
      <c r="P57" s="68"/>
      <c r="Q57" s="47"/>
    </row>
    <row r="58" spans="1:17" ht="12.75">
      <c r="A58" s="59">
        <v>56</v>
      </c>
      <c r="B58" s="69">
        <v>1604.2780748663101</v>
      </c>
      <c r="C58" s="74">
        <f t="shared" si="1"/>
        <v>19.36</v>
      </c>
      <c r="I58" s="68"/>
      <c r="J58" s="63"/>
      <c r="P58" s="68"/>
      <c r="Q58" s="47"/>
    </row>
    <row r="59" spans="1:17" ht="12.75">
      <c r="A59" s="59">
        <v>57</v>
      </c>
      <c r="B59" s="69">
        <v>1621.6216216216217</v>
      </c>
      <c r="C59" s="74">
        <f t="shared" si="1"/>
        <v>19.590000000000003</v>
      </c>
      <c r="I59" s="68"/>
      <c r="J59" s="63"/>
      <c r="P59" s="68"/>
      <c r="Q59" s="47"/>
    </row>
    <row r="60" spans="1:17" ht="12.75">
      <c r="A60" s="59">
        <v>58</v>
      </c>
      <c r="B60" s="69">
        <v>1639.344262295082</v>
      </c>
      <c r="C60" s="74">
        <f t="shared" si="1"/>
        <v>19.82</v>
      </c>
      <c r="I60" s="68"/>
      <c r="J60" s="63"/>
      <c r="P60" s="68"/>
      <c r="Q60" s="47"/>
    </row>
    <row r="61" spans="1:17" ht="12.75">
      <c r="A61" s="59">
        <v>59</v>
      </c>
      <c r="B61" s="69">
        <v>1657.4585635359113</v>
      </c>
      <c r="C61" s="74">
        <f t="shared" si="1"/>
        <v>20.05</v>
      </c>
      <c r="I61" s="68"/>
      <c r="J61" s="63"/>
      <c r="P61" s="68"/>
      <c r="Q61" s="47"/>
    </row>
    <row r="62" spans="1:17" ht="12.75">
      <c r="A62" s="59">
        <v>60</v>
      </c>
      <c r="B62" s="69">
        <v>1675.9776536312852</v>
      </c>
      <c r="C62" s="74">
        <f t="shared" si="1"/>
        <v>20.28</v>
      </c>
      <c r="I62" s="68"/>
      <c r="J62" s="63"/>
      <c r="P62" s="68"/>
      <c r="Q62" s="47"/>
    </row>
    <row r="63" spans="1:17" ht="12.75">
      <c r="A63" s="59">
        <v>61</v>
      </c>
      <c r="B63" s="69">
        <v>1694.9152542372883</v>
      </c>
      <c r="C63" s="74">
        <f t="shared" si="1"/>
        <v>20.51</v>
      </c>
      <c r="I63" s="68"/>
      <c r="J63" s="63"/>
      <c r="P63" s="68"/>
      <c r="Q63" s="47"/>
    </row>
    <row r="64" spans="1:17" ht="12.75">
      <c r="A64" s="59">
        <v>62</v>
      </c>
      <c r="B64" s="69">
        <v>1714.2857142857144</v>
      </c>
      <c r="C64" s="74">
        <f t="shared" si="1"/>
        <v>20.740000000000002</v>
      </c>
      <c r="I64" s="68"/>
      <c r="J64" s="63"/>
      <c r="P64" s="68"/>
      <c r="Q64" s="47"/>
    </row>
    <row r="65" spans="1:17" ht="12.75">
      <c r="A65" s="59">
        <v>63</v>
      </c>
      <c r="B65" s="69">
        <v>1734.1040462427745</v>
      </c>
      <c r="C65" s="74">
        <f t="shared" si="1"/>
        <v>20.97</v>
      </c>
      <c r="I65" s="68"/>
      <c r="J65" s="63"/>
      <c r="P65" s="68"/>
      <c r="Q65" s="47"/>
    </row>
    <row r="66" spans="1:17" ht="12.75">
      <c r="A66" s="59">
        <v>64</v>
      </c>
      <c r="B66" s="69">
        <v>1754.3859649122805</v>
      </c>
      <c r="C66" s="74">
        <f t="shared" si="1"/>
        <v>21.200000000000003</v>
      </c>
      <c r="I66" s="68"/>
      <c r="J66" s="63"/>
      <c r="P66" s="68"/>
      <c r="Q66" s="47"/>
    </row>
    <row r="67" spans="1:17" ht="12.75">
      <c r="A67" s="59">
        <v>65</v>
      </c>
      <c r="B67" s="69">
        <v>1775.147928994083</v>
      </c>
      <c r="C67" s="74">
        <f aca="true" t="shared" si="2" ref="C67:C98">($F$14*A67)+$F$13</f>
        <v>21.43</v>
      </c>
      <c r="I67" s="68"/>
      <c r="J67" s="63"/>
      <c r="P67" s="68"/>
      <c r="Q67" s="47"/>
    </row>
    <row r="68" spans="1:17" ht="12.75">
      <c r="A68" s="59">
        <v>66</v>
      </c>
      <c r="B68" s="69">
        <v>1796.4071856287426</v>
      </c>
      <c r="C68" s="74">
        <f t="shared" si="2"/>
        <v>21.660000000000004</v>
      </c>
      <c r="I68" s="68"/>
      <c r="J68" s="63"/>
      <c r="P68" s="68"/>
      <c r="Q68" s="47"/>
    </row>
    <row r="69" spans="1:17" ht="12.75">
      <c r="A69" s="59">
        <v>67</v>
      </c>
      <c r="B69" s="69">
        <v>1818.1818181818182</v>
      </c>
      <c r="C69" s="74">
        <f t="shared" si="2"/>
        <v>21.89</v>
      </c>
      <c r="I69" s="68"/>
      <c r="J69" s="63"/>
      <c r="P69" s="68"/>
      <c r="Q69" s="47"/>
    </row>
    <row r="70" spans="1:17" ht="12.75">
      <c r="A70" s="59">
        <v>68</v>
      </c>
      <c r="B70" s="69">
        <v>1840.4907975460121</v>
      </c>
      <c r="C70" s="74">
        <f t="shared" si="2"/>
        <v>22.12</v>
      </c>
      <c r="I70" s="68"/>
      <c r="J70" s="63"/>
      <c r="P70" s="68"/>
      <c r="Q70" s="47"/>
    </row>
    <row r="71" spans="1:17" ht="12.75">
      <c r="A71" s="59">
        <v>69</v>
      </c>
      <c r="B71" s="69">
        <v>1863.3540372670807</v>
      </c>
      <c r="C71" s="74">
        <f t="shared" si="2"/>
        <v>22.35</v>
      </c>
      <c r="I71" s="68"/>
      <c r="J71" s="63"/>
      <c r="P71" s="68"/>
      <c r="Q71" s="47"/>
    </row>
    <row r="72" spans="1:17" ht="12.75">
      <c r="A72" s="59">
        <v>70</v>
      </c>
      <c r="B72" s="69">
        <v>1886.7924528301885</v>
      </c>
      <c r="C72" s="74">
        <f t="shared" si="2"/>
        <v>22.580000000000002</v>
      </c>
      <c r="I72" s="68"/>
      <c r="J72" s="63"/>
      <c r="P72" s="68"/>
      <c r="Q72" s="47"/>
    </row>
    <row r="73" spans="1:17" ht="12.75">
      <c r="A73" s="59">
        <v>71</v>
      </c>
      <c r="B73" s="69">
        <v>1910.8280254777071</v>
      </c>
      <c r="C73" s="74">
        <f t="shared" si="2"/>
        <v>22.810000000000002</v>
      </c>
      <c r="I73" s="68"/>
      <c r="J73" s="63"/>
      <c r="P73" s="68"/>
      <c r="Q73" s="47"/>
    </row>
    <row r="74" spans="1:17" ht="12.75">
      <c r="A74" s="59">
        <v>72</v>
      </c>
      <c r="B74" s="69">
        <v>1935.483870967742</v>
      </c>
      <c r="C74" s="74">
        <f t="shared" si="2"/>
        <v>23.040000000000003</v>
      </c>
      <c r="I74" s="68"/>
      <c r="J74" s="63"/>
      <c r="P74" s="68"/>
      <c r="Q74" s="47"/>
    </row>
    <row r="75" spans="1:17" ht="12.75">
      <c r="A75" s="59">
        <v>73</v>
      </c>
      <c r="B75" s="69">
        <v>1960.78431372549</v>
      </c>
      <c r="C75" s="74">
        <f t="shared" si="2"/>
        <v>23.27</v>
      </c>
      <c r="I75" s="68"/>
      <c r="J75" s="63"/>
      <c r="P75" s="68"/>
      <c r="Q75" s="47"/>
    </row>
    <row r="76" spans="1:17" ht="12.75">
      <c r="A76" s="59">
        <v>74</v>
      </c>
      <c r="B76" s="69">
        <v>1986.7549668874174</v>
      </c>
      <c r="C76" s="74">
        <f t="shared" si="2"/>
        <v>23.5</v>
      </c>
      <c r="I76" s="68"/>
      <c r="J76" s="63"/>
      <c r="P76" s="68"/>
      <c r="Q76" s="47"/>
    </row>
    <row r="77" spans="1:17" ht="12.75">
      <c r="A77" s="59">
        <v>75</v>
      </c>
      <c r="B77" s="69">
        <v>2013.4228187919464</v>
      </c>
      <c r="C77" s="74">
        <f t="shared" si="2"/>
        <v>23.73</v>
      </c>
      <c r="I77" s="68"/>
      <c r="J77" s="63"/>
      <c r="P77" s="68"/>
      <c r="Q77" s="47"/>
    </row>
    <row r="78" spans="1:17" ht="12.75">
      <c r="A78" s="59">
        <v>76</v>
      </c>
      <c r="B78" s="69">
        <v>2040.8163265306125</v>
      </c>
      <c r="C78" s="74">
        <f t="shared" si="2"/>
        <v>23.96</v>
      </c>
      <c r="I78" s="68"/>
      <c r="J78" s="63"/>
      <c r="P78" s="68"/>
      <c r="Q78" s="47"/>
    </row>
    <row r="79" spans="1:17" ht="12.75">
      <c r="A79" s="59">
        <v>77</v>
      </c>
      <c r="B79" s="69">
        <v>2068.9655172413795</v>
      </c>
      <c r="C79" s="74">
        <f t="shared" si="2"/>
        <v>24.19</v>
      </c>
      <c r="I79" s="68"/>
      <c r="J79" s="63"/>
      <c r="P79" s="68"/>
      <c r="Q79" s="47"/>
    </row>
    <row r="80" spans="1:17" ht="12.75">
      <c r="A80" s="59">
        <v>78</v>
      </c>
      <c r="B80" s="69">
        <v>2097.902097902098</v>
      </c>
      <c r="C80" s="74">
        <f t="shared" si="2"/>
        <v>24.42</v>
      </c>
      <c r="I80" s="68"/>
      <c r="J80" s="63"/>
      <c r="P80" s="68"/>
      <c r="Q80" s="47"/>
    </row>
    <row r="81" spans="1:17" ht="12.75">
      <c r="A81" s="59">
        <v>79</v>
      </c>
      <c r="B81" s="69">
        <v>2127.6595744680853</v>
      </c>
      <c r="C81" s="74">
        <f t="shared" si="2"/>
        <v>24.650000000000002</v>
      </c>
      <c r="I81" s="68"/>
      <c r="J81" s="63"/>
      <c r="P81" s="68"/>
      <c r="Q81" s="47"/>
    </row>
    <row r="82" spans="1:17" ht="12.75">
      <c r="A82" s="59">
        <v>80</v>
      </c>
      <c r="B82" s="69">
        <v>2158.2733812949637</v>
      </c>
      <c r="C82" s="74">
        <f t="shared" si="2"/>
        <v>24.880000000000003</v>
      </c>
      <c r="I82" s="68"/>
      <c r="J82" s="63"/>
      <c r="P82" s="68"/>
      <c r="Q82" s="47"/>
    </row>
    <row r="83" spans="1:17" ht="12.75">
      <c r="A83" s="59">
        <v>81</v>
      </c>
      <c r="B83" s="69">
        <v>2189.78102189781</v>
      </c>
      <c r="C83" s="74">
        <f t="shared" si="2"/>
        <v>25.110000000000003</v>
      </c>
      <c r="I83" s="68"/>
      <c r="J83" s="63"/>
      <c r="P83" s="68"/>
      <c r="Q83" s="47"/>
    </row>
    <row r="84" spans="1:17" ht="12.75">
      <c r="A84" s="59">
        <v>82</v>
      </c>
      <c r="B84" s="69">
        <v>2222.222222222222</v>
      </c>
      <c r="C84" s="74">
        <f t="shared" si="2"/>
        <v>25.34</v>
      </c>
      <c r="I84" s="68"/>
      <c r="J84" s="63"/>
      <c r="P84" s="68"/>
      <c r="Q84" s="47"/>
    </row>
    <row r="85" spans="1:17" ht="12.75">
      <c r="A85" s="59">
        <v>83</v>
      </c>
      <c r="B85" s="69">
        <v>2255.6390977443607</v>
      </c>
      <c r="C85" s="74">
        <f t="shared" si="2"/>
        <v>25.57</v>
      </c>
      <c r="I85" s="68"/>
      <c r="J85" s="63"/>
      <c r="P85" s="68"/>
      <c r="Q85" s="47"/>
    </row>
    <row r="86" spans="1:17" ht="12.75">
      <c r="A86" s="59">
        <v>84</v>
      </c>
      <c r="B86" s="69">
        <v>2290.0763358778627</v>
      </c>
      <c r="C86" s="74">
        <f t="shared" si="2"/>
        <v>25.8</v>
      </c>
      <c r="I86" s="68"/>
      <c r="J86" s="63"/>
      <c r="P86" s="68"/>
      <c r="Q86" s="47"/>
    </row>
    <row r="87" spans="1:17" ht="12.75">
      <c r="A87" s="59">
        <v>85</v>
      </c>
      <c r="B87" s="69">
        <v>2325.581395348837</v>
      </c>
      <c r="C87" s="74">
        <f t="shared" si="2"/>
        <v>26.03</v>
      </c>
      <c r="I87" s="68"/>
      <c r="J87" s="63"/>
      <c r="P87" s="68"/>
      <c r="Q87" s="47"/>
    </row>
    <row r="88" spans="1:17" ht="12.75">
      <c r="A88" s="59">
        <v>86</v>
      </c>
      <c r="B88" s="69">
        <v>2362.2047244094488</v>
      </c>
      <c r="C88" s="74">
        <f t="shared" si="2"/>
        <v>26.26</v>
      </c>
      <c r="I88" s="68"/>
      <c r="J88" s="63"/>
      <c r="P88" s="68"/>
      <c r="Q88" s="47"/>
    </row>
    <row r="89" spans="1:17" ht="12.75">
      <c r="A89" s="59">
        <v>87</v>
      </c>
      <c r="B89" s="69">
        <v>2400</v>
      </c>
      <c r="C89" s="74">
        <f t="shared" si="2"/>
        <v>26.490000000000002</v>
      </c>
      <c r="I89" s="68"/>
      <c r="J89" s="63"/>
      <c r="P89" s="68"/>
      <c r="Q89" s="47"/>
    </row>
    <row r="90" spans="1:17" ht="12.75">
      <c r="A90" s="59">
        <v>88</v>
      </c>
      <c r="B90" s="69">
        <v>2439.0243902439024</v>
      </c>
      <c r="C90" s="74">
        <f t="shared" si="2"/>
        <v>26.720000000000002</v>
      </c>
      <c r="I90" s="68"/>
      <c r="J90" s="63"/>
      <c r="P90" s="68"/>
      <c r="Q90" s="47"/>
    </row>
    <row r="91" spans="1:17" ht="12.75">
      <c r="A91" s="59">
        <v>89</v>
      </c>
      <c r="B91" s="69">
        <v>2479.3388429752067</v>
      </c>
      <c r="C91" s="74">
        <f t="shared" si="2"/>
        <v>26.950000000000003</v>
      </c>
      <c r="I91" s="68"/>
      <c r="J91" s="63"/>
      <c r="P91" s="68"/>
      <c r="Q91" s="47"/>
    </row>
    <row r="92" spans="1:17" ht="12.75">
      <c r="A92" s="59">
        <v>90</v>
      </c>
      <c r="B92" s="69">
        <v>2521.0084033613443</v>
      </c>
      <c r="C92" s="74">
        <f t="shared" si="2"/>
        <v>27.18</v>
      </c>
      <c r="I92" s="68"/>
      <c r="J92" s="63"/>
      <c r="P92" s="68"/>
      <c r="Q92" s="47"/>
    </row>
    <row r="93" spans="1:17" ht="12.75">
      <c r="A93" s="59">
        <v>91</v>
      </c>
      <c r="B93" s="69">
        <v>2564.1025641025644</v>
      </c>
      <c r="C93" s="74">
        <f t="shared" si="2"/>
        <v>27.41</v>
      </c>
      <c r="I93" s="68"/>
      <c r="J93" s="63"/>
      <c r="P93" s="68"/>
      <c r="Q93" s="47"/>
    </row>
    <row r="94" spans="1:17" ht="12.75">
      <c r="A94" s="59">
        <v>92</v>
      </c>
      <c r="B94" s="69">
        <v>2608.695652173913</v>
      </c>
      <c r="C94" s="74">
        <f t="shared" si="2"/>
        <v>27.64</v>
      </c>
      <c r="I94" s="68"/>
      <c r="J94" s="63"/>
      <c r="P94" s="68"/>
      <c r="Q94" s="47"/>
    </row>
    <row r="95" spans="1:17" ht="12.75">
      <c r="A95" s="59">
        <v>93</v>
      </c>
      <c r="B95" s="69">
        <v>2654.867256637168</v>
      </c>
      <c r="C95" s="74">
        <f t="shared" si="2"/>
        <v>27.87</v>
      </c>
      <c r="I95" s="68"/>
      <c r="J95" s="63"/>
      <c r="P95" s="68"/>
      <c r="Q95" s="47"/>
    </row>
    <row r="96" spans="1:17" ht="12.75">
      <c r="A96" s="59">
        <v>94</v>
      </c>
      <c r="B96" s="69">
        <v>2702.7027027027025</v>
      </c>
      <c r="C96" s="74">
        <f t="shared" si="2"/>
        <v>28.1</v>
      </c>
      <c r="I96" s="68"/>
      <c r="J96" s="63"/>
      <c r="P96" s="68"/>
      <c r="Q96" s="47"/>
    </row>
    <row r="97" spans="1:17" ht="12.75">
      <c r="A97" s="59">
        <v>95</v>
      </c>
      <c r="B97" s="69">
        <v>2752.293577981651</v>
      </c>
      <c r="C97" s="74">
        <f t="shared" si="2"/>
        <v>28.330000000000002</v>
      </c>
      <c r="I97" s="68"/>
      <c r="J97" s="63"/>
      <c r="P97" s="68"/>
      <c r="Q97" s="47"/>
    </row>
    <row r="98" spans="1:17" ht="12.75">
      <c r="A98" s="59">
        <v>96</v>
      </c>
      <c r="B98" s="69">
        <v>2803.7383177570096</v>
      </c>
      <c r="C98" s="74">
        <f t="shared" si="2"/>
        <v>28.560000000000002</v>
      </c>
      <c r="I98" s="68"/>
      <c r="J98" s="63"/>
      <c r="P98" s="68"/>
      <c r="Q98" s="47"/>
    </row>
    <row r="99" spans="1:17" ht="12.75">
      <c r="A99" s="59">
        <v>97</v>
      </c>
      <c r="B99" s="69">
        <v>2857.1428571428573</v>
      </c>
      <c r="C99" s="74">
        <f aca="true" t="shared" si="3" ref="C99:C133">($F$14*A99)+$F$13</f>
        <v>28.790000000000003</v>
      </c>
      <c r="I99" s="68"/>
      <c r="J99" s="63"/>
      <c r="P99" s="68"/>
      <c r="Q99" s="47"/>
    </row>
    <row r="100" spans="1:17" ht="12.75">
      <c r="A100" s="59">
        <v>98</v>
      </c>
      <c r="B100" s="69">
        <v>2912.6213592233007</v>
      </c>
      <c r="C100" s="74">
        <f t="shared" si="3"/>
        <v>29.020000000000003</v>
      </c>
      <c r="I100" s="68"/>
      <c r="J100" s="63"/>
      <c r="P100" s="68"/>
      <c r="Q100" s="47"/>
    </row>
    <row r="101" spans="1:17" ht="12.75">
      <c r="A101" s="59">
        <v>99</v>
      </c>
      <c r="B101" s="69">
        <v>2970.2970297029706</v>
      </c>
      <c r="C101" s="74">
        <f t="shared" si="3"/>
        <v>29.25</v>
      </c>
      <c r="I101" s="68"/>
      <c r="J101" s="63"/>
      <c r="P101" s="68"/>
      <c r="Q101" s="47"/>
    </row>
    <row r="102" spans="1:17" ht="12.75">
      <c r="A102" s="59">
        <v>100</v>
      </c>
      <c r="B102" s="69">
        <v>3030.3030303030305</v>
      </c>
      <c r="C102" s="74">
        <f t="shared" si="3"/>
        <v>29.48</v>
      </c>
      <c r="I102" s="68"/>
      <c r="J102" s="63"/>
      <c r="P102" s="68"/>
      <c r="Q102" s="47"/>
    </row>
    <row r="103" spans="1:17" ht="12.75">
      <c r="A103" s="59">
        <v>101</v>
      </c>
      <c r="B103" s="69">
        <v>3092.7835051546394</v>
      </c>
      <c r="C103" s="74">
        <f t="shared" si="3"/>
        <v>29.71</v>
      </c>
      <c r="I103" s="68"/>
      <c r="J103" s="63"/>
      <c r="P103" s="68"/>
      <c r="Q103" s="47"/>
    </row>
    <row r="104" spans="1:17" ht="12.75">
      <c r="A104" s="59">
        <v>102</v>
      </c>
      <c r="B104" s="69">
        <v>3157.894736842105</v>
      </c>
      <c r="C104" s="74">
        <f t="shared" si="3"/>
        <v>29.94</v>
      </c>
      <c r="I104" s="68"/>
      <c r="J104" s="63"/>
      <c r="P104" s="68"/>
      <c r="Q104" s="47"/>
    </row>
    <row r="105" spans="1:17" ht="12.75">
      <c r="A105" s="59">
        <v>103</v>
      </c>
      <c r="B105" s="69">
        <v>3225.806451612903</v>
      </c>
      <c r="C105" s="74">
        <f t="shared" si="3"/>
        <v>30.17</v>
      </c>
      <c r="I105" s="68"/>
      <c r="J105" s="63"/>
      <c r="P105" s="68"/>
      <c r="Q105" s="47"/>
    </row>
    <row r="106" spans="1:17" ht="12.75">
      <c r="A106" s="59">
        <v>104</v>
      </c>
      <c r="B106" s="69">
        <v>3296.703296703297</v>
      </c>
      <c r="C106" s="74">
        <f t="shared" si="3"/>
        <v>30.400000000000002</v>
      </c>
      <c r="I106" s="68"/>
      <c r="J106" s="63"/>
      <c r="P106" s="68"/>
      <c r="Q106" s="47"/>
    </row>
    <row r="107" spans="1:17" ht="12.75">
      <c r="A107" s="59">
        <v>105</v>
      </c>
      <c r="B107" s="69">
        <v>3370.7865168539324</v>
      </c>
      <c r="C107" s="74">
        <f t="shared" si="3"/>
        <v>30.630000000000003</v>
      </c>
      <c r="I107" s="68"/>
      <c r="J107" s="63"/>
      <c r="P107" s="68"/>
      <c r="Q107" s="47"/>
    </row>
    <row r="108" spans="1:17" ht="12.75">
      <c r="A108" s="59">
        <v>106</v>
      </c>
      <c r="B108" s="69">
        <v>3448.275862068966</v>
      </c>
      <c r="C108" s="74">
        <f t="shared" si="3"/>
        <v>30.860000000000003</v>
      </c>
      <c r="I108" s="68"/>
      <c r="J108" s="63"/>
      <c r="P108" s="68"/>
      <c r="Q108" s="47"/>
    </row>
    <row r="109" spans="1:17" ht="12.75">
      <c r="A109" s="59">
        <v>107</v>
      </c>
      <c r="B109" s="69">
        <v>3529.411764705882</v>
      </c>
      <c r="C109" s="74">
        <f t="shared" si="3"/>
        <v>31.09</v>
      </c>
      <c r="I109" s="68"/>
      <c r="J109" s="63"/>
      <c r="P109" s="68"/>
      <c r="Q109" s="47"/>
    </row>
    <row r="110" spans="1:17" ht="12.75">
      <c r="A110" s="59">
        <v>108</v>
      </c>
      <c r="B110" s="69">
        <v>3614.457831325301</v>
      </c>
      <c r="C110" s="74">
        <f t="shared" si="3"/>
        <v>31.32</v>
      </c>
      <c r="I110" s="68"/>
      <c r="J110" s="63"/>
      <c r="P110" s="68"/>
      <c r="Q110" s="47"/>
    </row>
    <row r="111" spans="1:17" ht="12.75">
      <c r="A111" s="59">
        <v>109</v>
      </c>
      <c r="B111" s="69">
        <v>3703.703703703704</v>
      </c>
      <c r="C111" s="74">
        <f t="shared" si="3"/>
        <v>31.55</v>
      </c>
      <c r="I111" s="68"/>
      <c r="J111" s="63"/>
      <c r="P111" s="68"/>
      <c r="Q111" s="47"/>
    </row>
    <row r="112" spans="1:17" ht="12.75">
      <c r="A112" s="59">
        <v>110</v>
      </c>
      <c r="B112" s="69">
        <v>3797.4683544303793</v>
      </c>
      <c r="C112" s="74">
        <f t="shared" si="3"/>
        <v>31.78</v>
      </c>
      <c r="I112" s="68"/>
      <c r="J112" s="63"/>
      <c r="P112" s="68"/>
      <c r="Q112" s="47"/>
    </row>
    <row r="113" spans="1:17" ht="12.75">
      <c r="A113" s="59">
        <v>111</v>
      </c>
      <c r="B113" s="69">
        <v>3896.1038961038957</v>
      </c>
      <c r="C113" s="74">
        <f t="shared" si="3"/>
        <v>32.010000000000005</v>
      </c>
      <c r="I113" s="68"/>
      <c r="J113" s="63"/>
      <c r="P113" s="68"/>
      <c r="Q113" s="47"/>
    </row>
    <row r="114" spans="1:17" ht="12.75">
      <c r="A114" s="59">
        <v>112</v>
      </c>
      <c r="B114" s="69">
        <v>4000</v>
      </c>
      <c r="C114" s="74">
        <f t="shared" si="3"/>
        <v>32.24</v>
      </c>
      <c r="I114" s="68"/>
      <c r="J114" s="63"/>
      <c r="P114" s="68"/>
      <c r="Q114" s="47"/>
    </row>
    <row r="115" spans="1:17" ht="12.75">
      <c r="A115" s="59">
        <v>113</v>
      </c>
      <c r="B115" s="69">
        <v>4109.58904109589</v>
      </c>
      <c r="C115" s="74">
        <f t="shared" si="3"/>
        <v>32.47</v>
      </c>
      <c r="I115" s="68"/>
      <c r="J115" s="63"/>
      <c r="P115" s="68"/>
      <c r="Q115" s="47"/>
    </row>
    <row r="116" spans="1:17" ht="12.75">
      <c r="A116" s="59">
        <v>114</v>
      </c>
      <c r="B116" s="69">
        <v>4225.352112676057</v>
      </c>
      <c r="C116" s="74">
        <f t="shared" si="3"/>
        <v>32.7</v>
      </c>
      <c r="I116" s="68"/>
      <c r="J116" s="63"/>
      <c r="P116" s="68"/>
      <c r="Q116" s="47"/>
    </row>
    <row r="117" spans="1:17" ht="12.75">
      <c r="A117" s="59">
        <v>115</v>
      </c>
      <c r="B117" s="69">
        <v>4347.826086956522</v>
      </c>
      <c r="C117" s="74">
        <f t="shared" si="3"/>
        <v>32.93000000000001</v>
      </c>
      <c r="I117" s="68"/>
      <c r="J117" s="63"/>
      <c r="P117" s="68"/>
      <c r="Q117" s="47"/>
    </row>
    <row r="118" spans="1:17" ht="12.75">
      <c r="A118" s="59">
        <v>116</v>
      </c>
      <c r="B118" s="69">
        <v>4477.611940298508</v>
      </c>
      <c r="C118" s="74">
        <f t="shared" si="3"/>
        <v>33.16</v>
      </c>
      <c r="I118" s="68"/>
      <c r="J118" s="63"/>
      <c r="P118" s="68"/>
      <c r="Q118" s="47"/>
    </row>
    <row r="119" spans="1:17" ht="12.75">
      <c r="A119" s="59">
        <v>117</v>
      </c>
      <c r="B119" s="69">
        <v>4615.384615384615</v>
      </c>
      <c r="C119" s="74">
        <f t="shared" si="3"/>
        <v>33.39</v>
      </c>
      <c r="I119" s="68"/>
      <c r="J119" s="63"/>
      <c r="P119" s="68"/>
      <c r="Q119" s="47"/>
    </row>
    <row r="120" spans="1:17" ht="12.75">
      <c r="A120" s="59">
        <v>118</v>
      </c>
      <c r="B120" s="69">
        <v>4761.904761904762</v>
      </c>
      <c r="C120" s="74">
        <f t="shared" si="3"/>
        <v>33.620000000000005</v>
      </c>
      <c r="I120" s="68"/>
      <c r="J120" s="63"/>
      <c r="P120" s="68"/>
      <c r="Q120" s="47"/>
    </row>
    <row r="121" spans="1:17" ht="12.75">
      <c r="A121" s="59">
        <v>119</v>
      </c>
      <c r="B121" s="69">
        <v>4918.032786885246</v>
      </c>
      <c r="C121" s="74">
        <f t="shared" si="3"/>
        <v>33.85</v>
      </c>
      <c r="I121" s="68"/>
      <c r="J121" s="63"/>
      <c r="P121" s="68"/>
      <c r="Q121" s="47"/>
    </row>
    <row r="122" spans="1:17" ht="12.75">
      <c r="A122" s="59">
        <v>120</v>
      </c>
      <c r="B122" s="69">
        <v>5084.745762711864</v>
      </c>
      <c r="C122" s="74">
        <f t="shared" si="3"/>
        <v>34.08</v>
      </c>
      <c r="I122" s="68"/>
      <c r="J122" s="63"/>
      <c r="P122" s="68"/>
      <c r="Q122" s="47"/>
    </row>
    <row r="123" spans="1:17" ht="12.75">
      <c r="A123" s="59">
        <v>121</v>
      </c>
      <c r="B123" s="70">
        <v>5263.157894736842</v>
      </c>
      <c r="C123" s="74">
        <f t="shared" si="3"/>
        <v>34.31</v>
      </c>
      <c r="I123" s="66"/>
      <c r="J123" s="63"/>
      <c r="P123" s="66"/>
      <c r="Q123" s="47"/>
    </row>
    <row r="124" spans="1:17" ht="12.75">
      <c r="A124" s="59">
        <v>122</v>
      </c>
      <c r="B124" s="70">
        <v>5454.545454545454</v>
      </c>
      <c r="C124" s="74">
        <f t="shared" si="3"/>
        <v>34.540000000000006</v>
      </c>
      <c r="I124" s="66"/>
      <c r="J124" s="63"/>
      <c r="P124" s="66"/>
      <c r="Q124" s="47"/>
    </row>
    <row r="125" spans="1:17" ht="12.75">
      <c r="A125" s="59">
        <v>123</v>
      </c>
      <c r="B125" s="70">
        <v>5660.377358490567</v>
      </c>
      <c r="C125" s="74">
        <f t="shared" si="3"/>
        <v>34.77</v>
      </c>
      <c r="I125" s="66"/>
      <c r="J125" s="63"/>
      <c r="P125" s="66"/>
      <c r="Q125" s="47"/>
    </row>
    <row r="126" spans="1:17" ht="12.75">
      <c r="A126" s="59">
        <v>124</v>
      </c>
      <c r="B126" s="72">
        <v>5882.352941176471</v>
      </c>
      <c r="C126" s="75">
        <f t="shared" si="3"/>
        <v>35</v>
      </c>
      <c r="I126" s="66"/>
      <c r="J126" s="63"/>
      <c r="P126" s="66"/>
      <c r="Q126" s="47"/>
    </row>
    <row r="127" spans="1:17" ht="12.75">
      <c r="A127" s="59">
        <v>125</v>
      </c>
      <c r="B127" s="70">
        <v>6122.448979591836</v>
      </c>
      <c r="C127" s="74">
        <f t="shared" si="3"/>
        <v>35.230000000000004</v>
      </c>
      <c r="I127" s="66"/>
      <c r="J127" s="63"/>
      <c r="P127" s="66"/>
      <c r="Q127" s="47"/>
    </row>
    <row r="128" spans="1:17" ht="12.75">
      <c r="A128" s="59">
        <v>126</v>
      </c>
      <c r="B128" s="70">
        <v>6382.978723404255</v>
      </c>
      <c r="C128" s="74">
        <f t="shared" si="3"/>
        <v>35.46</v>
      </c>
      <c r="I128" s="66"/>
      <c r="J128" s="63"/>
      <c r="P128" s="66"/>
      <c r="Q128" s="47"/>
    </row>
    <row r="129" spans="1:17" ht="12.75">
      <c r="A129" s="59">
        <v>127</v>
      </c>
      <c r="B129" s="70">
        <v>6666.666666666667</v>
      </c>
      <c r="C129" s="74">
        <f t="shared" si="3"/>
        <v>35.69</v>
      </c>
      <c r="I129" s="66"/>
      <c r="J129" s="63"/>
      <c r="P129" s="66"/>
      <c r="Q129" s="47"/>
    </row>
    <row r="130" spans="1:17" ht="12.75">
      <c r="A130" s="59">
        <v>128</v>
      </c>
      <c r="B130" s="70">
        <v>6976.744186046512</v>
      </c>
      <c r="C130" s="74">
        <f t="shared" si="3"/>
        <v>35.92</v>
      </c>
      <c r="I130" s="66"/>
      <c r="J130" s="63"/>
      <c r="P130" s="66"/>
      <c r="Q130" s="47"/>
    </row>
    <row r="131" spans="1:17" ht="12.75">
      <c r="A131" s="59">
        <v>129</v>
      </c>
      <c r="B131" s="70">
        <v>7317.073170731708</v>
      </c>
      <c r="C131" s="74">
        <f t="shared" si="3"/>
        <v>36.150000000000006</v>
      </c>
      <c r="I131" s="66"/>
      <c r="J131" s="63"/>
      <c r="P131" s="66"/>
      <c r="Q131" s="47"/>
    </row>
    <row r="132" spans="1:17" ht="12.75">
      <c r="A132" s="59">
        <v>130</v>
      </c>
      <c r="B132" s="70">
        <v>7692.307692307692</v>
      </c>
      <c r="C132" s="74">
        <f t="shared" si="3"/>
        <v>36.38</v>
      </c>
      <c r="I132" s="66"/>
      <c r="J132" s="63"/>
      <c r="P132" s="66"/>
      <c r="Q132" s="47"/>
    </row>
    <row r="133" spans="1:17" ht="12.75">
      <c r="A133" s="59">
        <v>131</v>
      </c>
      <c r="B133" s="70">
        <v>8108.108108108107</v>
      </c>
      <c r="C133" s="74">
        <f t="shared" si="3"/>
        <v>36.61</v>
      </c>
      <c r="I133" s="66"/>
      <c r="J133" s="63"/>
      <c r="P133" s="66"/>
      <c r="Q133" s="47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4">
      <selection activeCell="B14" sqref="B14"/>
    </sheetView>
  </sheetViews>
  <sheetFormatPr defaultColWidth="9.140625" defaultRowHeight="12.75"/>
  <cols>
    <col min="1" max="1" width="11.421875" style="0" customWidth="1"/>
    <col min="2" max="2" width="12.8515625" style="0" customWidth="1"/>
    <col min="3" max="4" width="11.421875" style="0" customWidth="1"/>
    <col min="5" max="5" width="11.57421875" style="0" customWidth="1"/>
    <col min="6" max="16384" width="11.421875" style="0" customWidth="1"/>
  </cols>
  <sheetData>
    <row r="1" ht="12.75">
      <c r="B1" s="19" t="s">
        <v>20</v>
      </c>
    </row>
    <row r="2" ht="12.75">
      <c r="B2" s="19"/>
    </row>
    <row r="3" ht="12.75">
      <c r="B3" s="19"/>
    </row>
    <row r="4" spans="1:2" ht="12.75">
      <c r="A4" t="s">
        <v>0</v>
      </c>
      <c r="B4" t="s">
        <v>1</v>
      </c>
    </row>
    <row r="5" spans="1:2" ht="12.75">
      <c r="A5" t="s">
        <v>2</v>
      </c>
      <c r="B5" t="s">
        <v>3</v>
      </c>
    </row>
    <row r="6" spans="1:2" ht="12.75">
      <c r="A6" t="s">
        <v>4</v>
      </c>
      <c r="B6" t="s">
        <v>5</v>
      </c>
    </row>
    <row r="7" spans="1:2" ht="12.75">
      <c r="A7" t="s">
        <v>6</v>
      </c>
      <c r="B7" t="s">
        <v>7</v>
      </c>
    </row>
    <row r="10" ht="13.5" thickBot="1"/>
    <row r="11" spans="2:6" ht="12.75">
      <c r="B11" s="4" t="s">
        <v>8</v>
      </c>
      <c r="C11" s="5" t="s">
        <v>9</v>
      </c>
      <c r="D11" s="6" t="s">
        <v>9</v>
      </c>
      <c r="E11" s="5" t="s">
        <v>9</v>
      </c>
      <c r="F11" s="7" t="s">
        <v>10</v>
      </c>
    </row>
    <row r="12" spans="2:6" ht="12.75">
      <c r="B12" s="8"/>
      <c r="C12" s="3" t="s">
        <v>11</v>
      </c>
      <c r="D12" s="2" t="s">
        <v>12</v>
      </c>
      <c r="E12" s="3"/>
      <c r="F12" s="9"/>
    </row>
    <row r="13" spans="2:6" ht="13.5" thickBot="1">
      <c r="B13" s="16">
        <v>36</v>
      </c>
      <c r="C13" s="17">
        <v>14000</v>
      </c>
      <c r="D13" s="18">
        <v>1000</v>
      </c>
      <c r="E13" s="15">
        <v>8000</v>
      </c>
      <c r="F13" s="13">
        <f>TAN(B13/(C13-D13))</f>
        <v>0.0027692378479962244</v>
      </c>
    </row>
    <row r="16" spans="1:5" ht="12.75">
      <c r="A16" s="14"/>
      <c r="E16">
        <f>B13-(E13-D13)*F13</f>
        <v>16.61533506402643</v>
      </c>
    </row>
    <row r="17" ht="12.75">
      <c r="E17">
        <f>E16/(E13*6)</f>
        <v>0.0003461528138338839</v>
      </c>
    </row>
    <row r="18" spans="5:6" ht="12.75">
      <c r="E18" s="10">
        <f>E17*1000</f>
        <v>0.3461528138338839</v>
      </c>
      <c r="F18" s="11" t="s">
        <v>13</v>
      </c>
    </row>
    <row r="20" spans="5:6" ht="12.75">
      <c r="E20">
        <f>E18*1000</f>
        <v>346.1528138338839</v>
      </c>
      <c r="F20" t="s">
        <v>14</v>
      </c>
    </row>
    <row r="21" spans="1:6" ht="12.75">
      <c r="A21" s="14"/>
      <c r="E21" s="1">
        <f>E18*10</f>
        <v>3.461528138338839</v>
      </c>
      <c r="F21" t="s">
        <v>15</v>
      </c>
    </row>
    <row r="22" spans="5:6" ht="12.75">
      <c r="E22" s="12" t="e">
        <f>_XLL.DECHEX(E21,2)</f>
        <v>#NAME?</v>
      </c>
      <c r="F22" s="11" t="s">
        <v>16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transmic</dc:creator>
  <cp:keywords/>
  <dc:description/>
  <cp:lastModifiedBy>xr4_ai</cp:lastModifiedBy>
  <cp:lastPrinted>2002-12-10T11:34:51Z</cp:lastPrinted>
  <dcterms:created xsi:type="dcterms:W3CDTF">2002-12-07T14:26:02Z</dcterms:created>
  <dcterms:modified xsi:type="dcterms:W3CDTF">2010-03-15T05:54:33Z</dcterms:modified>
  <cp:category/>
  <cp:version/>
  <cp:contentType/>
  <cp:contentStatus/>
</cp:coreProperties>
</file>